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činský\OneDrive - Gymnázium Leonarda Stöckela v Bardejove\Pracovná plocha\"/>
    </mc:Choice>
  </mc:AlternateContent>
  <bookViews>
    <workbookView xWindow="0" yWindow="0" windowWidth="28800" windowHeight="12435"/>
  </bookViews>
  <sheets>
    <sheet name="Variabilný symbol" sheetId="1" r:id="rId1"/>
  </sheets>
  <calcPr calcId="152511"/>
</workbook>
</file>

<file path=xl/calcChain.xml><?xml version="1.0" encoding="utf-8"?>
<calcChain xmlns="http://schemas.openxmlformats.org/spreadsheetml/2006/main">
  <c r="C429" i="1" l="1"/>
  <c r="B429" i="1"/>
  <c r="A429" i="1"/>
  <c r="C428" i="1"/>
  <c r="B428" i="1"/>
  <c r="A428" i="1"/>
  <c r="C427" i="1"/>
  <c r="B427" i="1"/>
  <c r="A427" i="1"/>
  <c r="C426" i="1"/>
  <c r="B426" i="1"/>
  <c r="A426" i="1"/>
  <c r="C425" i="1"/>
  <c r="B425" i="1"/>
  <c r="A425" i="1"/>
  <c r="C424" i="1"/>
  <c r="B424" i="1"/>
  <c r="A424" i="1"/>
  <c r="C423" i="1"/>
  <c r="B423" i="1"/>
  <c r="A423" i="1"/>
  <c r="C422" i="1"/>
  <c r="B422" i="1"/>
  <c r="A422" i="1"/>
  <c r="C421" i="1"/>
  <c r="B421" i="1"/>
  <c r="A421" i="1"/>
  <c r="C420" i="1"/>
  <c r="B420" i="1"/>
  <c r="A420" i="1"/>
  <c r="C419" i="1"/>
  <c r="B419" i="1"/>
  <c r="A419" i="1"/>
  <c r="C418" i="1"/>
  <c r="B418" i="1"/>
  <c r="A418" i="1"/>
  <c r="C417" i="1"/>
  <c r="B417" i="1"/>
  <c r="A417" i="1"/>
  <c r="C416" i="1"/>
  <c r="B416" i="1"/>
  <c r="A416" i="1"/>
  <c r="C415" i="1"/>
  <c r="B415" i="1"/>
  <c r="A415" i="1"/>
  <c r="C414" i="1"/>
  <c r="B414" i="1"/>
  <c r="A414" i="1"/>
  <c r="C413" i="1"/>
  <c r="B413" i="1"/>
  <c r="A413" i="1"/>
  <c r="C411" i="1"/>
  <c r="B411" i="1"/>
  <c r="A411" i="1"/>
  <c r="C410" i="1"/>
  <c r="B410" i="1"/>
  <c r="A410" i="1"/>
  <c r="C409" i="1"/>
  <c r="B409" i="1"/>
  <c r="A409" i="1"/>
  <c r="C408" i="1"/>
  <c r="B408" i="1"/>
  <c r="A408" i="1"/>
  <c r="C407" i="1"/>
  <c r="B407" i="1"/>
  <c r="A407" i="1"/>
  <c r="C406" i="1"/>
  <c r="B406" i="1"/>
  <c r="A406" i="1"/>
  <c r="C405" i="1"/>
  <c r="B405" i="1"/>
  <c r="A405" i="1"/>
  <c r="C404" i="1"/>
  <c r="B404" i="1"/>
  <c r="A404" i="1"/>
  <c r="C403" i="1"/>
  <c r="B403" i="1"/>
  <c r="A403" i="1"/>
  <c r="C402" i="1"/>
  <c r="B402" i="1"/>
  <c r="A402" i="1"/>
  <c r="C401" i="1"/>
  <c r="B401" i="1"/>
  <c r="A401" i="1"/>
  <c r="C400" i="1"/>
  <c r="B400" i="1"/>
  <c r="A400" i="1"/>
  <c r="C399" i="1"/>
  <c r="B399" i="1"/>
  <c r="A399" i="1"/>
  <c r="C398" i="1"/>
  <c r="B398" i="1"/>
  <c r="A398" i="1"/>
  <c r="C397" i="1"/>
  <c r="B397" i="1"/>
  <c r="A397" i="1"/>
  <c r="C396" i="1"/>
  <c r="B396" i="1"/>
  <c r="A396" i="1"/>
  <c r="C395" i="1"/>
  <c r="B395" i="1"/>
  <c r="A395" i="1"/>
  <c r="C394" i="1"/>
  <c r="B394" i="1"/>
  <c r="A394" i="1"/>
  <c r="C393" i="1"/>
  <c r="B393" i="1"/>
  <c r="A393" i="1"/>
  <c r="C392" i="1"/>
  <c r="B392" i="1"/>
  <c r="A392" i="1"/>
  <c r="C391" i="1"/>
  <c r="B391" i="1"/>
  <c r="A391" i="1"/>
  <c r="C389" i="1"/>
  <c r="B389" i="1"/>
  <c r="A389" i="1"/>
  <c r="C388" i="1"/>
  <c r="B388" i="1"/>
  <c r="A388" i="1"/>
  <c r="C387" i="1"/>
  <c r="B387" i="1"/>
  <c r="A387" i="1"/>
  <c r="C386" i="1"/>
  <c r="B386" i="1"/>
  <c r="A386" i="1"/>
  <c r="C385" i="1"/>
  <c r="B385" i="1"/>
  <c r="A385" i="1"/>
  <c r="C384" i="1"/>
  <c r="B384" i="1"/>
  <c r="A384" i="1"/>
  <c r="C383" i="1"/>
  <c r="B383" i="1"/>
  <c r="A383" i="1"/>
  <c r="C382" i="1"/>
  <c r="B382" i="1"/>
  <c r="A382" i="1"/>
  <c r="C381" i="1"/>
  <c r="B381" i="1"/>
  <c r="A381" i="1"/>
  <c r="C380" i="1"/>
  <c r="B380" i="1"/>
  <c r="A380" i="1"/>
  <c r="C379" i="1"/>
  <c r="B379" i="1"/>
  <c r="A379" i="1"/>
  <c r="C378" i="1"/>
  <c r="B378" i="1"/>
  <c r="A378" i="1"/>
  <c r="C377" i="1"/>
  <c r="B377" i="1"/>
  <c r="A377" i="1"/>
  <c r="C376" i="1"/>
  <c r="B376" i="1"/>
  <c r="A376" i="1"/>
  <c r="C375" i="1"/>
  <c r="B375" i="1"/>
  <c r="A375" i="1"/>
  <c r="C374" i="1"/>
  <c r="B374" i="1"/>
  <c r="A374" i="1"/>
  <c r="C373" i="1"/>
  <c r="B373" i="1"/>
  <c r="A373" i="1"/>
  <c r="C372" i="1"/>
  <c r="B372" i="1"/>
  <c r="A372" i="1"/>
  <c r="C371" i="1"/>
  <c r="B371" i="1"/>
  <c r="A371" i="1"/>
  <c r="C370" i="1"/>
  <c r="B370" i="1"/>
  <c r="A370" i="1"/>
  <c r="C369" i="1"/>
  <c r="B369" i="1"/>
  <c r="A369" i="1"/>
  <c r="C368" i="1"/>
  <c r="B368" i="1"/>
  <c r="A368" i="1"/>
  <c r="C366" i="1"/>
  <c r="B366" i="1"/>
  <c r="A366" i="1"/>
  <c r="C365" i="1"/>
  <c r="B365" i="1"/>
  <c r="A365" i="1"/>
  <c r="C364" i="1"/>
  <c r="B364" i="1"/>
  <c r="A364" i="1"/>
  <c r="C363" i="1"/>
  <c r="B363" i="1"/>
  <c r="A363" i="1"/>
  <c r="C362" i="1"/>
  <c r="B362" i="1"/>
  <c r="A362" i="1"/>
  <c r="C361" i="1"/>
  <c r="B361" i="1"/>
  <c r="A361" i="1"/>
  <c r="C360" i="1"/>
  <c r="B360" i="1"/>
  <c r="A360" i="1"/>
  <c r="C359" i="1"/>
  <c r="B359" i="1"/>
  <c r="A359" i="1"/>
  <c r="C358" i="1"/>
  <c r="B358" i="1"/>
  <c r="A358" i="1"/>
  <c r="C357" i="1"/>
  <c r="B357" i="1"/>
  <c r="A357" i="1"/>
  <c r="C356" i="1"/>
  <c r="B356" i="1"/>
  <c r="A356" i="1"/>
  <c r="C355" i="1"/>
  <c r="B355" i="1"/>
  <c r="A355" i="1"/>
  <c r="C354" i="1"/>
  <c r="B354" i="1"/>
  <c r="A354" i="1"/>
  <c r="C353" i="1"/>
  <c r="B353" i="1"/>
  <c r="A353" i="1"/>
  <c r="C352" i="1"/>
  <c r="B352" i="1"/>
  <c r="A352" i="1"/>
  <c r="C351" i="1"/>
  <c r="B351" i="1"/>
  <c r="A351" i="1"/>
  <c r="C350" i="1"/>
  <c r="B350" i="1"/>
  <c r="A350" i="1"/>
  <c r="C349" i="1"/>
  <c r="B349" i="1"/>
  <c r="A349" i="1"/>
  <c r="C348" i="1"/>
  <c r="B348" i="1"/>
  <c r="A348" i="1"/>
  <c r="C347" i="1"/>
  <c r="B347" i="1"/>
  <c r="A347" i="1"/>
  <c r="C346" i="1"/>
  <c r="B346" i="1"/>
  <c r="A346" i="1"/>
  <c r="C345" i="1"/>
  <c r="B345" i="1"/>
  <c r="A345" i="1"/>
  <c r="C344" i="1"/>
  <c r="B344" i="1"/>
  <c r="A344" i="1"/>
  <c r="C343" i="1"/>
  <c r="B343" i="1"/>
  <c r="A343" i="1"/>
  <c r="C342" i="1"/>
  <c r="B342" i="1"/>
  <c r="A342" i="1"/>
  <c r="C341" i="1"/>
  <c r="B341" i="1"/>
  <c r="A341" i="1"/>
  <c r="C340" i="1"/>
  <c r="B340" i="1"/>
  <c r="A340" i="1"/>
  <c r="C339" i="1"/>
  <c r="B339" i="1"/>
  <c r="A339" i="1"/>
  <c r="C337" i="1"/>
  <c r="B337" i="1"/>
  <c r="A337" i="1"/>
  <c r="C336" i="1"/>
  <c r="B336" i="1"/>
  <c r="A336" i="1"/>
  <c r="C335" i="1"/>
  <c r="B335" i="1"/>
  <c r="A335" i="1"/>
  <c r="C334" i="1"/>
  <c r="B334" i="1"/>
  <c r="A334" i="1"/>
  <c r="C333" i="1"/>
  <c r="B333" i="1"/>
  <c r="A333" i="1"/>
  <c r="C332" i="1"/>
  <c r="B332" i="1"/>
  <c r="A332" i="1"/>
  <c r="C331" i="1"/>
  <c r="B331" i="1"/>
  <c r="A331" i="1"/>
  <c r="C330" i="1"/>
  <c r="B330" i="1"/>
  <c r="A330" i="1"/>
  <c r="C329" i="1"/>
  <c r="B329" i="1"/>
  <c r="A329" i="1"/>
  <c r="C328" i="1"/>
  <c r="B328" i="1"/>
  <c r="A328" i="1"/>
  <c r="C327" i="1"/>
  <c r="B327" i="1"/>
  <c r="A327" i="1"/>
  <c r="C326" i="1"/>
  <c r="B326" i="1"/>
  <c r="A326" i="1"/>
  <c r="C325" i="1"/>
  <c r="B325" i="1"/>
  <c r="A325" i="1"/>
  <c r="C324" i="1"/>
  <c r="B324" i="1"/>
  <c r="A324" i="1"/>
  <c r="C323" i="1"/>
  <c r="B323" i="1"/>
  <c r="A323" i="1"/>
  <c r="C322" i="1"/>
  <c r="B322" i="1"/>
  <c r="A322" i="1"/>
  <c r="C321" i="1"/>
  <c r="B321" i="1"/>
  <c r="A321" i="1"/>
  <c r="C320" i="1"/>
  <c r="B320" i="1"/>
  <c r="A320" i="1"/>
  <c r="C319" i="1"/>
  <c r="B319" i="1"/>
  <c r="A319" i="1"/>
  <c r="C318" i="1"/>
  <c r="B318" i="1"/>
  <c r="A318" i="1"/>
  <c r="C317" i="1"/>
  <c r="B317" i="1"/>
  <c r="A317" i="1"/>
  <c r="C316" i="1"/>
  <c r="B316" i="1"/>
  <c r="A316" i="1"/>
  <c r="C315" i="1"/>
  <c r="B315" i="1"/>
  <c r="A315" i="1"/>
  <c r="C313" i="1"/>
  <c r="B313" i="1"/>
  <c r="A313" i="1"/>
  <c r="C312" i="1"/>
  <c r="B312" i="1"/>
  <c r="A312" i="1"/>
  <c r="C311" i="1"/>
  <c r="B311" i="1"/>
  <c r="A311" i="1"/>
  <c r="C310" i="1"/>
  <c r="B310" i="1"/>
  <c r="A310" i="1"/>
  <c r="C309" i="1"/>
  <c r="B309" i="1"/>
  <c r="A309" i="1"/>
  <c r="C308" i="1"/>
  <c r="B308" i="1"/>
  <c r="A308" i="1"/>
  <c r="C307" i="1"/>
  <c r="B307" i="1"/>
  <c r="A307" i="1"/>
  <c r="C306" i="1"/>
  <c r="B306" i="1"/>
  <c r="A306" i="1"/>
  <c r="C305" i="1"/>
  <c r="B305" i="1"/>
  <c r="A305" i="1"/>
  <c r="C304" i="1"/>
  <c r="B304" i="1"/>
  <c r="A304" i="1"/>
  <c r="C303" i="1"/>
  <c r="B303" i="1"/>
  <c r="A303" i="1"/>
  <c r="C302" i="1"/>
  <c r="B302" i="1"/>
  <c r="A302" i="1"/>
  <c r="C301" i="1"/>
  <c r="B301" i="1"/>
  <c r="A301" i="1"/>
  <c r="C300" i="1"/>
  <c r="B300" i="1"/>
  <c r="A300" i="1"/>
  <c r="C299" i="1"/>
  <c r="B299" i="1"/>
  <c r="A299" i="1"/>
  <c r="C298" i="1"/>
  <c r="B298" i="1"/>
  <c r="A298" i="1"/>
  <c r="C297" i="1"/>
  <c r="B297" i="1"/>
  <c r="A297" i="1"/>
  <c r="C296" i="1"/>
  <c r="B296" i="1"/>
  <c r="A296" i="1"/>
  <c r="C295" i="1"/>
  <c r="B295" i="1"/>
  <c r="A295" i="1"/>
  <c r="C294" i="1"/>
  <c r="B294" i="1"/>
  <c r="A294" i="1"/>
  <c r="C293" i="1"/>
  <c r="B293" i="1"/>
  <c r="A293" i="1"/>
  <c r="C292" i="1"/>
  <c r="B292" i="1"/>
  <c r="A292" i="1"/>
  <c r="C291" i="1"/>
  <c r="B291" i="1"/>
  <c r="A291" i="1"/>
  <c r="C289" i="1"/>
  <c r="B289" i="1"/>
  <c r="A289" i="1"/>
  <c r="C288" i="1"/>
  <c r="B288" i="1"/>
  <c r="A288" i="1"/>
  <c r="C287" i="1"/>
  <c r="B287" i="1"/>
  <c r="A287" i="1"/>
  <c r="C286" i="1"/>
  <c r="B286" i="1"/>
  <c r="A286" i="1"/>
  <c r="C285" i="1"/>
  <c r="B285" i="1"/>
  <c r="A285" i="1"/>
  <c r="C284" i="1"/>
  <c r="B284" i="1"/>
  <c r="A284" i="1"/>
  <c r="C283" i="1"/>
  <c r="B283" i="1"/>
  <c r="A283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4" i="1"/>
  <c r="B274" i="1"/>
  <c r="A274" i="1"/>
  <c r="C273" i="1"/>
  <c r="B273" i="1"/>
  <c r="A273" i="1"/>
  <c r="C272" i="1"/>
  <c r="B272" i="1"/>
  <c r="A272" i="1"/>
  <c r="C271" i="1"/>
  <c r="B271" i="1"/>
  <c r="A271" i="1"/>
  <c r="C270" i="1"/>
  <c r="B270" i="1"/>
  <c r="A270" i="1"/>
  <c r="C269" i="1"/>
  <c r="B269" i="1"/>
  <c r="A269" i="1"/>
  <c r="C268" i="1"/>
  <c r="B268" i="1"/>
  <c r="A268" i="1"/>
  <c r="C267" i="1"/>
  <c r="B267" i="1"/>
  <c r="A267" i="1"/>
  <c r="C266" i="1"/>
  <c r="B266" i="1"/>
  <c r="A266" i="1"/>
  <c r="C265" i="1"/>
  <c r="B265" i="1"/>
  <c r="A265" i="1"/>
  <c r="C264" i="1"/>
  <c r="B264" i="1"/>
  <c r="A264" i="1"/>
  <c r="C263" i="1"/>
  <c r="B263" i="1"/>
  <c r="A263" i="1"/>
  <c r="C261" i="1"/>
  <c r="B261" i="1"/>
  <c r="A261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A1" i="1"/>
  <c r="B1" i="1"/>
  <c r="C1" i="1"/>
  <c r="A2" i="1"/>
  <c r="B2" i="1"/>
  <c r="C2" i="1"/>
  <c r="A3" i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B25" i="1"/>
  <c r="C2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9"/>
  <sheetViews>
    <sheetView tabSelected="1" workbookViewId="0">
      <selection activeCell="D415" sqref="D415:D416"/>
    </sheetView>
  </sheetViews>
  <sheetFormatPr defaultRowHeight="15" x14ac:dyDescent="0.25"/>
  <cols>
    <col min="1" max="1" width="20.140625" customWidth="1"/>
    <col min="2" max="2" width="8.28515625" customWidth="1"/>
    <col min="3" max="3" width="16.5703125" customWidth="1"/>
  </cols>
  <sheetData>
    <row r="1" spans="1:3" ht="15.75" thickBot="1" x14ac:dyDescent="0.3">
      <c r="A1" s="10" t="str">
        <f>"Používateľ"</f>
        <v>Používateľ</v>
      </c>
      <c r="B1" s="11" t="str">
        <f>"Trieda"</f>
        <v>Trieda</v>
      </c>
      <c r="C1" s="12" t="str">
        <f>"Variabilný symbol"</f>
        <v>Variabilný symbol</v>
      </c>
    </row>
    <row r="2" spans="1:3" x14ac:dyDescent="0.25">
      <c r="A2" s="7" t="str">
        <f>"Baranková Diana"</f>
        <v>Baranková Diana</v>
      </c>
      <c r="B2" s="8" t="str">
        <f t="shared" ref="B2:B24" si="0">"I. A"</f>
        <v>I. A</v>
      </c>
      <c r="C2" s="9" t="str">
        <f>"103181393"</f>
        <v>103181393</v>
      </c>
    </row>
    <row r="3" spans="1:3" x14ac:dyDescent="0.25">
      <c r="A3" s="2" t="str">
        <f>"Bujdová Emma"</f>
        <v>Bujdová Emma</v>
      </c>
      <c r="B3" s="1" t="str">
        <f t="shared" si="0"/>
        <v>I. A</v>
      </c>
      <c r="C3" s="3" t="str">
        <f>"201111890"</f>
        <v>201111890</v>
      </c>
    </row>
    <row r="4" spans="1:3" x14ac:dyDescent="0.25">
      <c r="A4" s="2" t="str">
        <f>"Franeková Soňa"</f>
        <v>Franeková Soňa</v>
      </c>
      <c r="B4" s="1" t="str">
        <f t="shared" si="0"/>
        <v>I. A</v>
      </c>
      <c r="C4" s="3" t="str">
        <f>"607101594"</f>
        <v>607101594</v>
      </c>
    </row>
    <row r="5" spans="1:3" x14ac:dyDescent="0.25">
      <c r="A5" s="2" t="str">
        <f>"Gaľan Alexander"</f>
        <v>Gaľan Alexander</v>
      </c>
      <c r="B5" s="1" t="str">
        <f t="shared" si="0"/>
        <v>I. A</v>
      </c>
      <c r="C5" s="3" t="str">
        <f>"805111098"</f>
        <v>805111098</v>
      </c>
    </row>
    <row r="6" spans="1:3" x14ac:dyDescent="0.25">
      <c r="A6" s="2" t="str">
        <f>"Gaňová Alexandra"</f>
        <v>Gaňová Alexandra</v>
      </c>
      <c r="B6" s="1" t="str">
        <f t="shared" si="0"/>
        <v>I. A</v>
      </c>
      <c r="C6" s="3" t="str">
        <f>"709131898"</f>
        <v>709131898</v>
      </c>
    </row>
    <row r="7" spans="1:3" x14ac:dyDescent="0.25">
      <c r="A7" s="2" t="str">
        <f>"Haneková Tímea"</f>
        <v>Haneková Tímea</v>
      </c>
      <c r="B7" s="1" t="str">
        <f t="shared" si="0"/>
        <v>I. A</v>
      </c>
      <c r="C7" s="3" t="str">
        <f>"704161791"</f>
        <v>704161791</v>
      </c>
    </row>
    <row r="8" spans="1:3" x14ac:dyDescent="0.25">
      <c r="A8" s="2" t="str">
        <f>"Hricová Ester"</f>
        <v>Hricová Ester</v>
      </c>
      <c r="B8" s="1" t="str">
        <f t="shared" si="0"/>
        <v>I. A</v>
      </c>
      <c r="C8" s="3" t="str">
        <f>"809111291"</f>
        <v>809111291</v>
      </c>
    </row>
    <row r="9" spans="1:3" x14ac:dyDescent="0.25">
      <c r="A9" s="2" t="str">
        <f>"Jonov Patrik"</f>
        <v>Jonov Patrik</v>
      </c>
      <c r="B9" s="1" t="str">
        <f t="shared" si="0"/>
        <v>I. A</v>
      </c>
      <c r="C9" s="3" t="str">
        <f>"605181399"</f>
        <v>605181399</v>
      </c>
    </row>
    <row r="10" spans="1:3" x14ac:dyDescent="0.25">
      <c r="A10" s="2" t="str">
        <f>"Jurkaninová Daniela"</f>
        <v>Jurkaninová Daniela</v>
      </c>
      <c r="B10" s="1" t="str">
        <f t="shared" si="0"/>
        <v>I. A</v>
      </c>
      <c r="C10" s="3" t="str">
        <f>"906101996"</f>
        <v>906101996</v>
      </c>
    </row>
    <row r="11" spans="1:3" x14ac:dyDescent="0.25">
      <c r="A11" s="2" t="str">
        <f>"Kubinová Lara"</f>
        <v>Kubinová Lara</v>
      </c>
      <c r="B11" s="1" t="str">
        <f t="shared" si="0"/>
        <v>I. A</v>
      </c>
      <c r="C11" s="3" t="str">
        <f>"500161196"</f>
        <v>500161196</v>
      </c>
    </row>
    <row r="12" spans="1:3" x14ac:dyDescent="0.25">
      <c r="A12" s="2" t="str">
        <f>"Kuľka Michal"</f>
        <v>Kuľka Michal</v>
      </c>
      <c r="B12" s="1" t="str">
        <f t="shared" si="0"/>
        <v>I. A</v>
      </c>
      <c r="C12" s="3" t="str">
        <f>"305191794"</f>
        <v>305191794</v>
      </c>
    </row>
    <row r="13" spans="1:3" x14ac:dyDescent="0.25">
      <c r="A13" s="2" t="str">
        <f>"Kutná Rebeka"</f>
        <v>Kutná Rebeka</v>
      </c>
      <c r="B13" s="1" t="str">
        <f t="shared" si="0"/>
        <v>I. A</v>
      </c>
      <c r="C13" s="3" t="str">
        <f>"204121495"</f>
        <v>204121495</v>
      </c>
    </row>
    <row r="14" spans="1:3" x14ac:dyDescent="0.25">
      <c r="A14" s="2" t="str">
        <f>"Lenková Eliška"</f>
        <v>Lenková Eliška</v>
      </c>
      <c r="B14" s="1" t="str">
        <f t="shared" si="0"/>
        <v>I. A</v>
      </c>
      <c r="C14" s="3" t="str">
        <f>"709151995"</f>
        <v>709151995</v>
      </c>
    </row>
    <row r="15" spans="1:3" x14ac:dyDescent="0.25">
      <c r="A15" s="2" t="str">
        <f>"Loyová Viktória"</f>
        <v>Loyová Viktória</v>
      </c>
      <c r="B15" s="1" t="str">
        <f t="shared" si="0"/>
        <v>I. A</v>
      </c>
      <c r="C15" s="3" t="str">
        <f>"405171792"</f>
        <v>405171792</v>
      </c>
    </row>
    <row r="16" spans="1:3" x14ac:dyDescent="0.25">
      <c r="A16" s="2" t="str">
        <f>"Matiašová Zuzana"</f>
        <v>Matiašová Zuzana</v>
      </c>
      <c r="B16" s="1" t="str">
        <f t="shared" si="0"/>
        <v>I. A</v>
      </c>
      <c r="C16" s="3" t="str">
        <f>"505171394"</f>
        <v>505171394</v>
      </c>
    </row>
    <row r="17" spans="1:3" x14ac:dyDescent="0.25">
      <c r="A17" s="2" t="str">
        <f>"Nimásová Kristína"</f>
        <v>Nimásová Kristína</v>
      </c>
      <c r="B17" s="1" t="str">
        <f t="shared" si="0"/>
        <v>I. A</v>
      </c>
      <c r="C17" s="3" t="str">
        <f>"402161791"</f>
        <v>402161791</v>
      </c>
    </row>
    <row r="18" spans="1:3" x14ac:dyDescent="0.25">
      <c r="A18" s="2" t="str">
        <f>"Nimásová Natália"</f>
        <v>Nimásová Natália</v>
      </c>
      <c r="B18" s="1" t="str">
        <f t="shared" si="0"/>
        <v>I. A</v>
      </c>
      <c r="C18" s="3" t="str">
        <f>"603101191"</f>
        <v>603101191</v>
      </c>
    </row>
    <row r="19" spans="1:3" x14ac:dyDescent="0.25">
      <c r="A19" s="2" t="str">
        <f>"Philippi Oliver"</f>
        <v>Philippi Oliver</v>
      </c>
      <c r="B19" s="1" t="str">
        <f t="shared" si="0"/>
        <v>I. A</v>
      </c>
      <c r="C19" s="3" t="str">
        <f>"807101798"</f>
        <v>807101798</v>
      </c>
    </row>
    <row r="20" spans="1:3" x14ac:dyDescent="0.25">
      <c r="A20" s="2" t="str">
        <f>"Polomský Peter"</f>
        <v>Polomský Peter</v>
      </c>
      <c r="B20" s="1" t="str">
        <f t="shared" si="0"/>
        <v>I. A</v>
      </c>
      <c r="C20" s="3" t="str">
        <f>"706171791"</f>
        <v>706171791</v>
      </c>
    </row>
    <row r="21" spans="1:3" x14ac:dyDescent="0.25">
      <c r="A21" s="2" t="str">
        <f>"Pritoka Tomáš"</f>
        <v>Pritoka Tomáš</v>
      </c>
      <c r="B21" s="1" t="str">
        <f t="shared" si="0"/>
        <v>I. A</v>
      </c>
      <c r="C21" s="3" t="str">
        <f>"501111590"</f>
        <v>501111590</v>
      </c>
    </row>
    <row r="22" spans="1:3" x14ac:dyDescent="0.25">
      <c r="A22" s="2" t="str">
        <f>"Šoltýs Kamil"</f>
        <v>Šoltýs Kamil</v>
      </c>
      <c r="B22" s="1" t="str">
        <f t="shared" si="0"/>
        <v>I. A</v>
      </c>
      <c r="C22" s="3" t="str">
        <f>"306181295"</f>
        <v>306181295</v>
      </c>
    </row>
    <row r="23" spans="1:3" x14ac:dyDescent="0.25">
      <c r="A23" s="2" t="str">
        <f>"Vančiková Viktória"</f>
        <v>Vančiková Viktória</v>
      </c>
      <c r="B23" s="1" t="str">
        <f t="shared" si="0"/>
        <v>I. A</v>
      </c>
      <c r="C23" s="3" t="str">
        <f>"802191891"</f>
        <v>802191891</v>
      </c>
    </row>
    <row r="24" spans="1:3" ht="15.75" thickBot="1" x14ac:dyDescent="0.3">
      <c r="A24" s="4" t="str">
        <f>"Zajacová Katarína"</f>
        <v>Zajacová Katarína</v>
      </c>
      <c r="B24" s="5" t="str">
        <f t="shared" si="0"/>
        <v>I. A</v>
      </c>
      <c r="C24" s="6" t="str">
        <f>"604171098"</f>
        <v>604171098</v>
      </c>
    </row>
    <row r="25" spans="1:3" ht="15.75" thickBot="1" x14ac:dyDescent="0.3">
      <c r="B25" t="str">
        <f>""</f>
        <v/>
      </c>
      <c r="C25" t="str">
        <f>""</f>
        <v/>
      </c>
    </row>
    <row r="26" spans="1:3" ht="15.75" thickBot="1" x14ac:dyDescent="0.3">
      <c r="A26" s="10" t="str">
        <f>"Používateľ"</f>
        <v>Používateľ</v>
      </c>
      <c r="B26" s="11" t="str">
        <f>"Trieda"</f>
        <v>Trieda</v>
      </c>
      <c r="C26" s="12" t="str">
        <f>"Variabilný symbol"</f>
        <v>Variabilný symbol</v>
      </c>
    </row>
    <row r="27" spans="1:3" x14ac:dyDescent="0.25">
      <c r="A27" s="7" t="str">
        <f>"Arendáčová Andrea"</f>
        <v>Arendáčová Andrea</v>
      </c>
      <c r="B27" s="8" t="str">
        <f t="shared" ref="B27:B53" si="1">"I. B"</f>
        <v>I. B</v>
      </c>
      <c r="C27" s="9" t="str">
        <f>"107161295"</f>
        <v>107161295</v>
      </c>
    </row>
    <row r="28" spans="1:3" x14ac:dyDescent="0.25">
      <c r="A28" s="2" t="str">
        <f>"Árendáš Matej"</f>
        <v>Árendáš Matej</v>
      </c>
      <c r="B28" s="1" t="str">
        <f t="shared" si="1"/>
        <v>I. B</v>
      </c>
      <c r="C28" s="3" t="str">
        <f>"909131693"</f>
        <v>909131693</v>
      </c>
    </row>
    <row r="29" spans="1:3" x14ac:dyDescent="0.25">
      <c r="A29" s="2" t="str">
        <f>"Bigdelizaree Melissa"</f>
        <v>Bigdelizaree Melissa</v>
      </c>
      <c r="B29" s="1" t="str">
        <f t="shared" si="1"/>
        <v>I. B</v>
      </c>
      <c r="C29" s="3" t="str">
        <f>"808121193"</f>
        <v>808121193</v>
      </c>
    </row>
    <row r="30" spans="1:3" x14ac:dyDescent="0.25">
      <c r="A30" s="2" t="str">
        <f>"Bučková Ema"</f>
        <v>Bučková Ema</v>
      </c>
      <c r="B30" s="1" t="str">
        <f t="shared" si="1"/>
        <v>I. B</v>
      </c>
      <c r="C30" s="3" t="str">
        <f>"702111090"</f>
        <v>702111090</v>
      </c>
    </row>
    <row r="31" spans="1:3" x14ac:dyDescent="0.25">
      <c r="A31" s="2" t="str">
        <f>"Čejka Martin"</f>
        <v>Čejka Martin</v>
      </c>
      <c r="B31" s="1" t="str">
        <f t="shared" si="1"/>
        <v>I. B</v>
      </c>
      <c r="C31" s="3" t="str">
        <f>"403171396"</f>
        <v>403171396</v>
      </c>
    </row>
    <row r="32" spans="1:3" x14ac:dyDescent="0.25">
      <c r="A32" s="2" t="str">
        <f>"Čorba Michal"</f>
        <v>Čorba Michal</v>
      </c>
      <c r="B32" s="1" t="str">
        <f t="shared" si="1"/>
        <v>I. B</v>
      </c>
      <c r="C32" s="3" t="str">
        <f>"105171092"</f>
        <v>105171092</v>
      </c>
    </row>
    <row r="33" spans="1:3" x14ac:dyDescent="0.25">
      <c r="A33" s="2" t="str">
        <f>"Geffertová Diana"</f>
        <v>Geffertová Diana</v>
      </c>
      <c r="B33" s="1" t="str">
        <f t="shared" si="1"/>
        <v>I. B</v>
      </c>
      <c r="C33" s="3" t="str">
        <f>"501191991"</f>
        <v>501191991</v>
      </c>
    </row>
    <row r="34" spans="1:3" x14ac:dyDescent="0.25">
      <c r="A34" s="2" t="str">
        <f>"Halžová Ivana"</f>
        <v>Halžová Ivana</v>
      </c>
      <c r="B34" s="1" t="str">
        <f t="shared" si="1"/>
        <v>I. B</v>
      </c>
      <c r="C34" s="3" t="str">
        <f>"600131793"</f>
        <v>600131793</v>
      </c>
    </row>
    <row r="35" spans="1:3" x14ac:dyDescent="0.25">
      <c r="A35" s="2" t="str">
        <f>"Harčarová Eliška"</f>
        <v>Harčarová Eliška</v>
      </c>
      <c r="B35" s="1" t="str">
        <f t="shared" si="1"/>
        <v>I. B</v>
      </c>
      <c r="C35" s="3" t="str">
        <f>"602111299"</f>
        <v>602111299</v>
      </c>
    </row>
    <row r="36" spans="1:3" x14ac:dyDescent="0.25">
      <c r="A36" s="2" t="str">
        <f>"Hnidenková Klaudia"</f>
        <v>Hnidenková Klaudia</v>
      </c>
      <c r="B36" s="1" t="str">
        <f t="shared" si="1"/>
        <v>I. B</v>
      </c>
      <c r="C36" s="3" t="str">
        <f>"909181292"</f>
        <v>909181292</v>
      </c>
    </row>
    <row r="37" spans="1:3" x14ac:dyDescent="0.25">
      <c r="A37" s="2" t="str">
        <f>"Hríbiková Nina"</f>
        <v>Hríbiková Nina</v>
      </c>
      <c r="B37" s="1" t="str">
        <f t="shared" si="1"/>
        <v>I. B</v>
      </c>
      <c r="C37" s="3" t="str">
        <f>"602191296"</f>
        <v>602191296</v>
      </c>
    </row>
    <row r="38" spans="1:3" x14ac:dyDescent="0.25">
      <c r="A38" s="2" t="str">
        <f>"Hudáková Liliana"</f>
        <v>Hudáková Liliana</v>
      </c>
      <c r="B38" s="1" t="str">
        <f t="shared" si="1"/>
        <v>I. B</v>
      </c>
      <c r="C38" s="3" t="str">
        <f>"400191694"</f>
        <v>400191694</v>
      </c>
    </row>
    <row r="39" spans="1:3" x14ac:dyDescent="0.25">
      <c r="A39" s="2" t="str">
        <f>"Jagelek Tomáš"</f>
        <v>Jagelek Tomáš</v>
      </c>
      <c r="B39" s="1" t="str">
        <f t="shared" si="1"/>
        <v>I. B</v>
      </c>
      <c r="C39" s="3" t="str">
        <f>"307141396"</f>
        <v>307141396</v>
      </c>
    </row>
    <row r="40" spans="1:3" x14ac:dyDescent="0.25">
      <c r="A40" s="2" t="str">
        <f>"Klimeková Olívia"</f>
        <v>Klimeková Olívia</v>
      </c>
      <c r="B40" s="1" t="str">
        <f t="shared" si="1"/>
        <v>I. B</v>
      </c>
      <c r="C40" s="3" t="str">
        <f>"807111599"</f>
        <v>807111599</v>
      </c>
    </row>
    <row r="41" spans="1:3" x14ac:dyDescent="0.25">
      <c r="A41" s="2" t="str">
        <f>"Kocúrová Lenka"</f>
        <v>Kocúrová Lenka</v>
      </c>
      <c r="B41" s="1" t="str">
        <f t="shared" si="1"/>
        <v>I. B</v>
      </c>
      <c r="C41" s="3" t="str">
        <f>"209151395"</f>
        <v>209151395</v>
      </c>
    </row>
    <row r="42" spans="1:3" x14ac:dyDescent="0.25">
      <c r="A42" s="2" t="str">
        <f>"Kuľka Jakub"</f>
        <v>Kuľka Jakub</v>
      </c>
      <c r="B42" s="1" t="str">
        <f t="shared" si="1"/>
        <v>I. B</v>
      </c>
      <c r="C42" s="3" t="str">
        <f>"409191492"</f>
        <v>409191492</v>
      </c>
    </row>
    <row r="43" spans="1:3" x14ac:dyDescent="0.25">
      <c r="A43" s="2" t="str">
        <f>"Laktičová Michaela"</f>
        <v>Laktičová Michaela</v>
      </c>
      <c r="B43" s="1" t="str">
        <f t="shared" si="1"/>
        <v>I. B</v>
      </c>
      <c r="C43" s="3" t="str">
        <f>"600171197"</f>
        <v>600171197</v>
      </c>
    </row>
    <row r="44" spans="1:3" x14ac:dyDescent="0.25">
      <c r="A44" s="2" t="str">
        <f>"Lapčáková Karolína"</f>
        <v>Lapčáková Karolína</v>
      </c>
      <c r="B44" s="1" t="str">
        <f t="shared" si="1"/>
        <v>I. B</v>
      </c>
      <c r="C44" s="3" t="str">
        <f>"805121091"</f>
        <v>805121091</v>
      </c>
    </row>
    <row r="45" spans="1:3" x14ac:dyDescent="0.25">
      <c r="A45" s="2" t="str">
        <f>"Mika Dávid"</f>
        <v>Mika Dávid</v>
      </c>
      <c r="B45" s="1" t="str">
        <f t="shared" si="1"/>
        <v>I. B</v>
      </c>
      <c r="C45" s="3" t="str">
        <f>"102111693"</f>
        <v>102111693</v>
      </c>
    </row>
    <row r="46" spans="1:3" x14ac:dyDescent="0.25">
      <c r="A46" s="2" t="str">
        <f>"Nikulinová Alexandra"</f>
        <v>Nikulinová Alexandra</v>
      </c>
      <c r="B46" s="1" t="str">
        <f t="shared" si="1"/>
        <v>I. B</v>
      </c>
      <c r="C46" s="3" t="str">
        <f>"509181094"</f>
        <v>509181094</v>
      </c>
    </row>
    <row r="47" spans="1:3" x14ac:dyDescent="0.25">
      <c r="A47" s="2" t="str">
        <f>"Podlesný Matej"</f>
        <v>Podlesný Matej</v>
      </c>
      <c r="B47" s="1" t="str">
        <f t="shared" si="1"/>
        <v>I. B</v>
      </c>
      <c r="C47" s="3" t="str">
        <f>"408111397"</f>
        <v>408111397</v>
      </c>
    </row>
    <row r="48" spans="1:3" x14ac:dyDescent="0.25">
      <c r="A48" s="2" t="str">
        <f>"Seipelová Emma"</f>
        <v>Seipelová Emma</v>
      </c>
      <c r="B48" s="1" t="str">
        <f t="shared" si="1"/>
        <v>I. B</v>
      </c>
      <c r="C48" s="3" t="str">
        <f>"602171897"</f>
        <v>602171897</v>
      </c>
    </row>
    <row r="49" spans="1:3" x14ac:dyDescent="0.25">
      <c r="A49" s="2" t="str">
        <f>"Šedová Eva"</f>
        <v>Šedová Eva</v>
      </c>
      <c r="B49" s="1" t="str">
        <f t="shared" si="1"/>
        <v>I. B</v>
      </c>
      <c r="C49" s="3" t="str">
        <f>"500161295"</f>
        <v>500161295</v>
      </c>
    </row>
    <row r="50" spans="1:3" x14ac:dyDescent="0.25">
      <c r="A50" s="2" t="str">
        <f>"Šimon Matúš"</f>
        <v>Šimon Matúš</v>
      </c>
      <c r="B50" s="1" t="str">
        <f t="shared" si="1"/>
        <v>I. B</v>
      </c>
      <c r="C50" s="3" t="str">
        <f>"807121894"</f>
        <v>807121894</v>
      </c>
    </row>
    <row r="51" spans="1:3" x14ac:dyDescent="0.25">
      <c r="A51" s="2" t="str">
        <f>"Štarková Viktória"</f>
        <v>Štarková Viktória</v>
      </c>
      <c r="B51" s="1" t="str">
        <f t="shared" si="1"/>
        <v>I. B</v>
      </c>
      <c r="C51" s="3" t="str">
        <f>"908171890"</f>
        <v>908171890</v>
      </c>
    </row>
    <row r="52" spans="1:3" x14ac:dyDescent="0.25">
      <c r="A52" s="2" t="str">
        <f>"Waldauf Laura"</f>
        <v>Waldauf Laura</v>
      </c>
      <c r="B52" s="1" t="str">
        <f t="shared" si="1"/>
        <v>I. B</v>
      </c>
      <c r="C52" s="3" t="str">
        <f>"302151594"</f>
        <v>302151594</v>
      </c>
    </row>
    <row r="53" spans="1:3" ht="15.75" thickBot="1" x14ac:dyDescent="0.3">
      <c r="A53" s="4" t="str">
        <f>"Žofajová Darina"</f>
        <v>Žofajová Darina</v>
      </c>
      <c r="B53" s="5" t="str">
        <f t="shared" si="1"/>
        <v>I. B</v>
      </c>
      <c r="C53" s="6" t="str">
        <f>"404161894"</f>
        <v>404161894</v>
      </c>
    </row>
    <row r="54" spans="1:3" ht="15.75" thickBot="1" x14ac:dyDescent="0.3"/>
    <row r="55" spans="1:3" ht="15.75" thickBot="1" x14ac:dyDescent="0.3">
      <c r="A55" s="10" t="str">
        <f>"Používateľ"</f>
        <v>Používateľ</v>
      </c>
      <c r="B55" s="11" t="str">
        <f>"Trieda"</f>
        <v>Trieda</v>
      </c>
      <c r="C55" s="12" t="str">
        <f>"Variabilný symbol"</f>
        <v>Variabilný symbol</v>
      </c>
    </row>
    <row r="56" spans="1:3" x14ac:dyDescent="0.25">
      <c r="A56" s="7" t="str">
        <f>"Balonová Miroslava"</f>
        <v>Balonová Miroslava</v>
      </c>
      <c r="B56" s="8" t="str">
        <f t="shared" ref="B56:B84" si="2">"I. C"</f>
        <v>I. C</v>
      </c>
      <c r="C56" s="9" t="str">
        <f>"807151892"</f>
        <v>807151892</v>
      </c>
    </row>
    <row r="57" spans="1:3" x14ac:dyDescent="0.25">
      <c r="A57" s="2" t="str">
        <f>"Banasová Emma"</f>
        <v>Banasová Emma</v>
      </c>
      <c r="B57" s="1" t="str">
        <f t="shared" si="2"/>
        <v>I. C</v>
      </c>
      <c r="C57" s="3" t="str">
        <f>"107171296"</f>
        <v>107171296</v>
      </c>
    </row>
    <row r="58" spans="1:3" x14ac:dyDescent="0.25">
      <c r="A58" s="2" t="str">
        <f>"Bebčáková Sofia Bianca"</f>
        <v>Bebčáková Sofia Bianca</v>
      </c>
      <c r="B58" s="1" t="str">
        <f t="shared" si="2"/>
        <v>I. C</v>
      </c>
      <c r="C58" s="3" t="str">
        <f>"508131092"</f>
        <v>508131092</v>
      </c>
    </row>
    <row r="59" spans="1:3" x14ac:dyDescent="0.25">
      <c r="A59" s="2" t="str">
        <f>"Bednárová Michaela"</f>
        <v>Bednárová Michaela</v>
      </c>
      <c r="B59" s="1" t="str">
        <f t="shared" si="2"/>
        <v>I. C</v>
      </c>
      <c r="C59" s="3" t="str">
        <f>"803191198"</f>
        <v>803191198</v>
      </c>
    </row>
    <row r="60" spans="1:3" x14ac:dyDescent="0.25">
      <c r="A60" s="2" t="str">
        <f>"Dinis Laura"</f>
        <v>Dinis Laura</v>
      </c>
      <c r="B60" s="1" t="str">
        <f t="shared" si="2"/>
        <v>I. C</v>
      </c>
      <c r="C60" s="3" t="str">
        <f>"906121696"</f>
        <v>906121696</v>
      </c>
    </row>
    <row r="61" spans="1:3" x14ac:dyDescent="0.25">
      <c r="A61" s="2" t="str">
        <f>"Feciľáková Loriána"</f>
        <v>Feciľáková Loriána</v>
      </c>
      <c r="B61" s="1" t="str">
        <f t="shared" si="2"/>
        <v>I. C</v>
      </c>
      <c r="C61" s="3" t="str">
        <f>"802101993"</f>
        <v>802101993</v>
      </c>
    </row>
    <row r="62" spans="1:3" x14ac:dyDescent="0.25">
      <c r="A62" s="2" t="str">
        <f>"Feckanin Maximilián"</f>
        <v>Feckanin Maximilián</v>
      </c>
      <c r="B62" s="1" t="str">
        <f t="shared" si="2"/>
        <v>I. C</v>
      </c>
      <c r="C62" s="3" t="str">
        <f>"106101891"</f>
        <v>106101891</v>
      </c>
    </row>
    <row r="63" spans="1:3" x14ac:dyDescent="0.25">
      <c r="A63" s="2" t="str">
        <f>"Gajdoš Martin"</f>
        <v>Gajdoš Martin</v>
      </c>
      <c r="B63" s="1" t="str">
        <f t="shared" si="2"/>
        <v>I. C</v>
      </c>
      <c r="C63" s="3" t="str">
        <f>"509171799"</f>
        <v>509171799</v>
      </c>
    </row>
    <row r="64" spans="1:3" x14ac:dyDescent="0.25">
      <c r="A64" s="2" t="str">
        <f>"Gburová Olívia"</f>
        <v>Gburová Olívia</v>
      </c>
      <c r="B64" s="1" t="str">
        <f t="shared" si="2"/>
        <v>I. C</v>
      </c>
      <c r="C64" s="3" t="str">
        <f>"308181291"</f>
        <v>308181291</v>
      </c>
    </row>
    <row r="65" spans="1:3" x14ac:dyDescent="0.25">
      <c r="A65" s="2" t="str">
        <f>"Greš Lukáš"</f>
        <v>Greš Lukáš</v>
      </c>
      <c r="B65" s="1" t="str">
        <f t="shared" si="2"/>
        <v>I. C</v>
      </c>
      <c r="C65" s="3" t="str">
        <f>"704101498"</f>
        <v>704101498</v>
      </c>
    </row>
    <row r="66" spans="1:3" x14ac:dyDescent="0.25">
      <c r="A66" s="2" t="str">
        <f>"Guthová Emma"</f>
        <v>Guthová Emma</v>
      </c>
      <c r="B66" s="1" t="str">
        <f t="shared" si="2"/>
        <v>I. C</v>
      </c>
      <c r="C66" s="3" t="str">
        <f>"500191595"</f>
        <v>500191595</v>
      </c>
    </row>
    <row r="67" spans="1:3" x14ac:dyDescent="0.25">
      <c r="A67" s="2" t="str">
        <f>"Haniš Jakub"</f>
        <v>Haniš Jakub</v>
      </c>
      <c r="B67" s="1" t="str">
        <f t="shared" si="2"/>
        <v>I. C</v>
      </c>
      <c r="C67" s="3" t="str">
        <f>"206161694"</f>
        <v>206161694</v>
      </c>
    </row>
    <row r="68" spans="1:3" x14ac:dyDescent="0.25">
      <c r="A68" s="2" t="str">
        <f>"Havír Timotej"</f>
        <v>Havír Timotej</v>
      </c>
      <c r="B68" s="1" t="str">
        <f t="shared" si="2"/>
        <v>I. C</v>
      </c>
      <c r="C68" s="3" t="str">
        <f>"505111799"</f>
        <v>505111799</v>
      </c>
    </row>
    <row r="69" spans="1:3" x14ac:dyDescent="0.25">
      <c r="A69" s="2" t="str">
        <f>"Hnatková Andrea"</f>
        <v>Hnatková Andrea</v>
      </c>
      <c r="B69" s="1" t="str">
        <f t="shared" si="2"/>
        <v>I. C</v>
      </c>
      <c r="C69" s="3" t="str">
        <f>"804121095"</f>
        <v>804121095</v>
      </c>
    </row>
    <row r="70" spans="1:3" x14ac:dyDescent="0.25">
      <c r="A70" s="2" t="str">
        <f>"Hnatková Nikola"</f>
        <v>Hnatková Nikola</v>
      </c>
      <c r="B70" s="1" t="str">
        <f t="shared" si="2"/>
        <v>I. C</v>
      </c>
      <c r="C70" s="3" t="str">
        <f>"607161395"</f>
        <v>607161395</v>
      </c>
    </row>
    <row r="71" spans="1:3" x14ac:dyDescent="0.25">
      <c r="A71" s="2" t="str">
        <f>"Hruby Matúš"</f>
        <v>Hruby Matúš</v>
      </c>
      <c r="B71" s="1" t="str">
        <f t="shared" si="2"/>
        <v>I. C</v>
      </c>
      <c r="C71" s="3" t="str">
        <f>"707171394"</f>
        <v>707171394</v>
      </c>
    </row>
    <row r="72" spans="1:3" x14ac:dyDescent="0.25">
      <c r="A72" s="2" t="str">
        <f>"Humeníková Tamara"</f>
        <v>Humeníková Tamara</v>
      </c>
      <c r="B72" s="1" t="str">
        <f t="shared" si="2"/>
        <v>I. C</v>
      </c>
      <c r="C72" s="3" t="str">
        <f>"600131392"</f>
        <v>600131392</v>
      </c>
    </row>
    <row r="73" spans="1:3" x14ac:dyDescent="0.25">
      <c r="A73" s="2" t="str">
        <f>"Jasenovec Anton"</f>
        <v>Jasenovec Anton</v>
      </c>
      <c r="B73" s="1" t="str">
        <f t="shared" si="2"/>
        <v>I. C</v>
      </c>
      <c r="C73" s="3" t="str">
        <f>"504151697"</f>
        <v>504151697</v>
      </c>
    </row>
    <row r="74" spans="1:3" x14ac:dyDescent="0.25">
      <c r="A74" s="2" t="str">
        <f>"Jonov Ján"</f>
        <v>Jonov Ján</v>
      </c>
      <c r="B74" s="1" t="str">
        <f t="shared" si="2"/>
        <v>I. C</v>
      </c>
      <c r="C74" s="3" t="str">
        <f>"301151696"</f>
        <v>301151696</v>
      </c>
    </row>
    <row r="75" spans="1:3" x14ac:dyDescent="0.25">
      <c r="A75" s="2" t="str">
        <f>"Kaščáková Sára"</f>
        <v>Kaščáková Sára</v>
      </c>
      <c r="B75" s="1" t="str">
        <f t="shared" si="2"/>
        <v>I. C</v>
      </c>
      <c r="C75" s="3" t="str">
        <f>"809141493"</f>
        <v>809141493</v>
      </c>
    </row>
    <row r="76" spans="1:3" x14ac:dyDescent="0.25">
      <c r="A76" s="2" t="str">
        <f>"Mikitová Emma"</f>
        <v>Mikitová Emma</v>
      </c>
      <c r="B76" s="1" t="str">
        <f t="shared" si="2"/>
        <v>I. C</v>
      </c>
      <c r="C76" s="3" t="str">
        <f>"507181194"</f>
        <v>507181194</v>
      </c>
    </row>
    <row r="77" spans="1:3" x14ac:dyDescent="0.25">
      <c r="A77" s="2" t="str">
        <f>"Novák Daniel"</f>
        <v>Novák Daniel</v>
      </c>
      <c r="B77" s="1" t="str">
        <f t="shared" si="2"/>
        <v>I. C</v>
      </c>
      <c r="C77" s="3" t="str">
        <f>"807111792"</f>
        <v>807111792</v>
      </c>
    </row>
    <row r="78" spans="1:3" x14ac:dyDescent="0.25">
      <c r="A78" s="2" t="str">
        <f>"Putnocký Dávid"</f>
        <v>Putnocký Dávid</v>
      </c>
      <c r="B78" s="1" t="str">
        <f t="shared" si="2"/>
        <v>I. C</v>
      </c>
      <c r="C78" s="3" t="str">
        <f>"807131392"</f>
        <v>807131392</v>
      </c>
    </row>
    <row r="79" spans="1:3" x14ac:dyDescent="0.25">
      <c r="A79" s="2" t="str">
        <f>"Sabolová Margaréta"</f>
        <v>Sabolová Margaréta</v>
      </c>
      <c r="B79" s="1" t="str">
        <f t="shared" si="2"/>
        <v>I. C</v>
      </c>
      <c r="C79" s="3" t="str">
        <f>"300141790"</f>
        <v>300141790</v>
      </c>
    </row>
    <row r="80" spans="1:3" x14ac:dyDescent="0.25">
      <c r="A80" s="2" t="str">
        <f>"Šellongová Anetta"</f>
        <v>Šellongová Anetta</v>
      </c>
      <c r="B80" s="1" t="str">
        <f t="shared" si="2"/>
        <v>I. C</v>
      </c>
      <c r="C80" s="3" t="str">
        <f>"806171793"</f>
        <v>806171793</v>
      </c>
    </row>
    <row r="81" spans="1:3" x14ac:dyDescent="0.25">
      <c r="A81" s="2" t="str">
        <f>"Šmida Teo"</f>
        <v>Šmida Teo</v>
      </c>
      <c r="B81" s="1" t="str">
        <f t="shared" si="2"/>
        <v>I. C</v>
      </c>
      <c r="C81" s="3" t="str">
        <f>"901181291"</f>
        <v>901181291</v>
      </c>
    </row>
    <row r="82" spans="1:3" x14ac:dyDescent="0.25">
      <c r="A82" s="2" t="str">
        <f>"Tomová Liliana"</f>
        <v>Tomová Liliana</v>
      </c>
      <c r="B82" s="1" t="str">
        <f t="shared" si="2"/>
        <v>I. C</v>
      </c>
      <c r="C82" s="3" t="str">
        <f>"907161192"</f>
        <v>907161192</v>
      </c>
    </row>
    <row r="83" spans="1:3" x14ac:dyDescent="0.25">
      <c r="A83" s="2" t="str">
        <f>"Tyššová Veronika"</f>
        <v>Tyššová Veronika</v>
      </c>
      <c r="B83" s="1" t="str">
        <f t="shared" si="2"/>
        <v>I. C</v>
      </c>
      <c r="C83" s="3" t="str">
        <f>"606111493"</f>
        <v>606111493</v>
      </c>
    </row>
    <row r="84" spans="1:3" ht="15.75" thickBot="1" x14ac:dyDescent="0.3">
      <c r="A84" s="4" t="str">
        <f>"Vašková Emma"</f>
        <v>Vašková Emma</v>
      </c>
      <c r="B84" s="5" t="str">
        <f t="shared" si="2"/>
        <v>I. C</v>
      </c>
      <c r="C84" s="6" t="str">
        <f>"703161594"</f>
        <v>703161594</v>
      </c>
    </row>
    <row r="85" spans="1:3" ht="15.75" thickBot="1" x14ac:dyDescent="0.3"/>
    <row r="86" spans="1:3" ht="15.75" thickBot="1" x14ac:dyDescent="0.3">
      <c r="A86" s="10" t="str">
        <f>"Používateľ"</f>
        <v>Používateľ</v>
      </c>
      <c r="B86" s="11" t="str">
        <f>"Trieda"</f>
        <v>Trieda</v>
      </c>
      <c r="C86" s="12" t="str">
        <f>"Variabilný symbol"</f>
        <v>Variabilný symbol</v>
      </c>
    </row>
    <row r="87" spans="1:3" x14ac:dyDescent="0.25">
      <c r="A87" s="7" t="str">
        <f>"Benková Klára"</f>
        <v>Benková Klára</v>
      </c>
      <c r="B87" s="8" t="str">
        <f t="shared" ref="B87:B109" si="3">"I. G"</f>
        <v>I. G</v>
      </c>
      <c r="C87" s="9" t="str">
        <f>"102121392"</f>
        <v>102121392</v>
      </c>
    </row>
    <row r="88" spans="1:3" x14ac:dyDescent="0.25">
      <c r="A88" s="2" t="str">
        <f>"Cenká Alexandra"</f>
        <v>Cenká Alexandra</v>
      </c>
      <c r="B88" s="1" t="str">
        <f t="shared" si="3"/>
        <v>I. G</v>
      </c>
      <c r="C88" s="3" t="str">
        <f>"904121394"</f>
        <v>904121394</v>
      </c>
    </row>
    <row r="89" spans="1:3" x14ac:dyDescent="0.25">
      <c r="A89" s="2" t="str">
        <f>"Dorociaková Eliška"</f>
        <v>Dorociaková Eliška</v>
      </c>
      <c r="B89" s="1" t="str">
        <f t="shared" si="3"/>
        <v>I. G</v>
      </c>
      <c r="C89" s="3" t="str">
        <f>"602191496"</f>
        <v>602191496</v>
      </c>
    </row>
    <row r="90" spans="1:3" x14ac:dyDescent="0.25">
      <c r="A90" s="2" t="str">
        <f>"Guľa Róbert"</f>
        <v>Guľa Róbert</v>
      </c>
      <c r="B90" s="1" t="str">
        <f t="shared" si="3"/>
        <v>I. G</v>
      </c>
      <c r="C90" s="3" t="str">
        <f>"408111395"</f>
        <v>408111395</v>
      </c>
    </row>
    <row r="91" spans="1:3" x14ac:dyDescent="0.25">
      <c r="A91" s="2" t="str">
        <f>"Hanobíková Ella"</f>
        <v>Hanobíková Ella</v>
      </c>
      <c r="B91" s="1" t="str">
        <f t="shared" si="3"/>
        <v>I. G</v>
      </c>
      <c r="C91" s="3" t="str">
        <f>"501131395"</f>
        <v>501131395</v>
      </c>
    </row>
    <row r="92" spans="1:3" x14ac:dyDescent="0.25">
      <c r="A92" s="2" t="str">
        <f>"Hudáková Lea Anna"</f>
        <v>Hudáková Lea Anna</v>
      </c>
      <c r="B92" s="1" t="str">
        <f t="shared" si="3"/>
        <v>I. G</v>
      </c>
      <c r="C92" s="3" t="str">
        <f>"907151490"</f>
        <v>907151490</v>
      </c>
    </row>
    <row r="93" spans="1:3" x14ac:dyDescent="0.25">
      <c r="A93" s="2" t="str">
        <f>"Klebanová Alexandra Anina"</f>
        <v>Klebanová Alexandra Anina</v>
      </c>
      <c r="B93" s="1" t="str">
        <f t="shared" si="3"/>
        <v>I. G</v>
      </c>
      <c r="C93" s="3" t="str">
        <f>"900151593"</f>
        <v>900151593</v>
      </c>
    </row>
    <row r="94" spans="1:3" x14ac:dyDescent="0.25">
      <c r="A94" s="2" t="str">
        <f>"Kovalická Nina"</f>
        <v>Kovalická Nina</v>
      </c>
      <c r="B94" s="1" t="str">
        <f t="shared" si="3"/>
        <v>I. G</v>
      </c>
      <c r="C94" s="3" t="str">
        <f>"403111195"</f>
        <v>403111195</v>
      </c>
    </row>
    <row r="95" spans="1:3" x14ac:dyDescent="0.25">
      <c r="A95" s="2" t="str">
        <f>"Kútiková Katarína"</f>
        <v>Kútiková Katarína</v>
      </c>
      <c r="B95" s="1" t="str">
        <f t="shared" si="3"/>
        <v>I. G</v>
      </c>
      <c r="C95" s="3" t="str">
        <f>"309131593"</f>
        <v>309131593</v>
      </c>
    </row>
    <row r="96" spans="1:3" x14ac:dyDescent="0.25">
      <c r="A96" s="2" t="str">
        <f>"Lenart Patrik"</f>
        <v>Lenart Patrik</v>
      </c>
      <c r="B96" s="1" t="str">
        <f t="shared" si="3"/>
        <v>I. G</v>
      </c>
      <c r="C96" s="3" t="str">
        <f>"907181992"</f>
        <v>907181992</v>
      </c>
    </row>
    <row r="97" spans="1:3" x14ac:dyDescent="0.25">
      <c r="A97" s="2" t="str">
        <f>"Lojdlová Alžbeta"</f>
        <v>Lojdlová Alžbeta</v>
      </c>
      <c r="B97" s="1" t="str">
        <f t="shared" si="3"/>
        <v>I. G</v>
      </c>
      <c r="C97" s="3" t="str">
        <f>"206101992"</f>
        <v>206101992</v>
      </c>
    </row>
    <row r="98" spans="1:3" x14ac:dyDescent="0.25">
      <c r="A98" s="2" t="str">
        <f>"Magdová Loriána"</f>
        <v>Magdová Loriána</v>
      </c>
      <c r="B98" s="1" t="str">
        <f t="shared" si="3"/>
        <v>I. G</v>
      </c>
      <c r="C98" s="3" t="str">
        <f>"904121798"</f>
        <v>904121798</v>
      </c>
    </row>
    <row r="99" spans="1:3" x14ac:dyDescent="0.25">
      <c r="A99" s="2" t="str">
        <f>"Mantič Andrej"</f>
        <v>Mantič Andrej</v>
      </c>
      <c r="B99" s="1" t="str">
        <f t="shared" si="3"/>
        <v>I. G</v>
      </c>
      <c r="C99" s="3" t="str">
        <f>"901121895"</f>
        <v>901121895</v>
      </c>
    </row>
    <row r="100" spans="1:3" x14ac:dyDescent="0.25">
      <c r="A100" s="2" t="str">
        <f>"Marchevský Richard"</f>
        <v>Marchevský Richard</v>
      </c>
      <c r="B100" s="1" t="str">
        <f t="shared" si="3"/>
        <v>I. G</v>
      </c>
      <c r="C100" s="3" t="str">
        <f>"105171196"</f>
        <v>105171196</v>
      </c>
    </row>
    <row r="101" spans="1:3" x14ac:dyDescent="0.25">
      <c r="A101" s="2" t="str">
        <f>"Mikulová Zuzana"</f>
        <v>Mikulová Zuzana</v>
      </c>
      <c r="B101" s="1" t="str">
        <f t="shared" si="3"/>
        <v>I. G</v>
      </c>
      <c r="C101" s="3" t="str">
        <f>"300121696"</f>
        <v>300121696</v>
      </c>
    </row>
    <row r="102" spans="1:3" x14ac:dyDescent="0.25">
      <c r="A102" s="2" t="str">
        <f>"Milá Lea"</f>
        <v>Milá Lea</v>
      </c>
      <c r="B102" s="1" t="str">
        <f t="shared" si="3"/>
        <v>I. G</v>
      </c>
      <c r="C102" s="3" t="str">
        <f>"705161899"</f>
        <v>705161899</v>
      </c>
    </row>
    <row r="103" spans="1:3" x14ac:dyDescent="0.25">
      <c r="A103" s="2" t="str">
        <f>"Prachárová Dominika"</f>
        <v>Prachárová Dominika</v>
      </c>
      <c r="B103" s="1" t="str">
        <f t="shared" si="3"/>
        <v>I. G</v>
      </c>
      <c r="C103" s="3" t="str">
        <f>"509141698"</f>
        <v>509141698</v>
      </c>
    </row>
    <row r="104" spans="1:3" x14ac:dyDescent="0.25">
      <c r="A104" s="2" t="str">
        <f>"Randárová Katarína"</f>
        <v>Randárová Katarína</v>
      </c>
      <c r="B104" s="1" t="str">
        <f t="shared" si="3"/>
        <v>I. G</v>
      </c>
      <c r="C104" s="3" t="str">
        <f>"803131894"</f>
        <v>803131894</v>
      </c>
    </row>
    <row r="105" spans="1:3" x14ac:dyDescent="0.25">
      <c r="A105" s="2" t="str">
        <f>"Tarnovská Lenka"</f>
        <v>Tarnovská Lenka</v>
      </c>
      <c r="B105" s="1" t="str">
        <f t="shared" si="3"/>
        <v>I. G</v>
      </c>
      <c r="C105" s="3" t="str">
        <f>"409191591"</f>
        <v>409191591</v>
      </c>
    </row>
    <row r="106" spans="1:3" x14ac:dyDescent="0.25">
      <c r="A106" s="2" t="str">
        <f>"Toman Rafael"</f>
        <v>Toman Rafael</v>
      </c>
      <c r="B106" s="1" t="str">
        <f t="shared" si="3"/>
        <v>I. G</v>
      </c>
      <c r="C106" s="3" t="str">
        <f>"900121592"</f>
        <v>900121592</v>
      </c>
    </row>
    <row r="107" spans="1:3" x14ac:dyDescent="0.25">
      <c r="A107" s="2" t="str">
        <f>"Tribus Jakub"</f>
        <v>Tribus Jakub</v>
      </c>
      <c r="B107" s="1" t="str">
        <f t="shared" si="3"/>
        <v>I. G</v>
      </c>
      <c r="C107" s="3" t="str">
        <f>"302121094"</f>
        <v>302121094</v>
      </c>
    </row>
    <row r="108" spans="1:3" x14ac:dyDescent="0.25">
      <c r="A108" s="2" t="str">
        <f>"Uhriňáková Barbora"</f>
        <v>Uhriňáková Barbora</v>
      </c>
      <c r="B108" s="1" t="str">
        <f t="shared" si="3"/>
        <v>I. G</v>
      </c>
      <c r="C108" s="3" t="str">
        <f>"209171594"</f>
        <v>209171594</v>
      </c>
    </row>
    <row r="109" spans="1:3" ht="15.75" thickBot="1" x14ac:dyDescent="0.3">
      <c r="A109" s="4" t="str">
        <f>"Vasilišinová Alexandra"</f>
        <v>Vasilišinová Alexandra</v>
      </c>
      <c r="B109" s="5" t="str">
        <f t="shared" si="3"/>
        <v>I. G</v>
      </c>
      <c r="C109" s="6" t="str">
        <f>"208171391"</f>
        <v>208171391</v>
      </c>
    </row>
    <row r="110" spans="1:3" ht="15.75" thickBot="1" x14ac:dyDescent="0.3"/>
    <row r="111" spans="1:3" ht="15.75" thickBot="1" x14ac:dyDescent="0.3">
      <c r="A111" s="10" t="str">
        <f>"Používateľ"</f>
        <v>Používateľ</v>
      </c>
      <c r="B111" s="11" t="str">
        <f>"Trieda"</f>
        <v>Trieda</v>
      </c>
      <c r="C111" s="12" t="str">
        <f>"Variabilný symbol"</f>
        <v>Variabilný symbol</v>
      </c>
    </row>
    <row r="112" spans="1:3" x14ac:dyDescent="0.25">
      <c r="A112" s="7" t="str">
        <f>"Andrášková Adrienne"</f>
        <v>Andrášková Adrienne</v>
      </c>
      <c r="B112" s="8" t="str">
        <f t="shared" ref="B112:B137" si="4">"II. A"</f>
        <v>II. A</v>
      </c>
      <c r="C112" s="9" t="str">
        <f>"309131797"</f>
        <v>309131797</v>
      </c>
    </row>
    <row r="113" spans="1:3" x14ac:dyDescent="0.25">
      <c r="A113" s="2" t="str">
        <f>"Andruščák Daniel"</f>
        <v>Andruščák Daniel</v>
      </c>
      <c r="B113" s="1" t="str">
        <f t="shared" si="4"/>
        <v>II. A</v>
      </c>
      <c r="C113" s="3" t="str">
        <f>"109151093"</f>
        <v>109151093</v>
      </c>
    </row>
    <row r="114" spans="1:3" x14ac:dyDescent="0.25">
      <c r="A114" s="2" t="str">
        <f>"Balentová Dominika"</f>
        <v>Balentová Dominika</v>
      </c>
      <c r="B114" s="1" t="str">
        <f t="shared" si="4"/>
        <v>II. A</v>
      </c>
      <c r="C114" s="3" t="str">
        <f>"401101494"</f>
        <v>401101494</v>
      </c>
    </row>
    <row r="115" spans="1:3" x14ac:dyDescent="0.25">
      <c r="A115" s="2" t="str">
        <f>"Bereščáková Martina"</f>
        <v>Bereščáková Martina</v>
      </c>
      <c r="B115" s="1" t="str">
        <f t="shared" si="4"/>
        <v>II. A</v>
      </c>
      <c r="C115" s="3" t="str">
        <f>"507191198"</f>
        <v>507191198</v>
      </c>
    </row>
    <row r="116" spans="1:3" x14ac:dyDescent="0.25">
      <c r="A116" s="2" t="str">
        <f>"Boďová Rebeka"</f>
        <v>Boďová Rebeka</v>
      </c>
      <c r="B116" s="1" t="str">
        <f t="shared" si="4"/>
        <v>II. A</v>
      </c>
      <c r="C116" s="3" t="str">
        <f>"709101991"</f>
        <v>709101991</v>
      </c>
    </row>
    <row r="117" spans="1:3" x14ac:dyDescent="0.25">
      <c r="A117" s="2" t="str">
        <f>"Čičeriová Miriam"</f>
        <v>Čičeriová Miriam</v>
      </c>
      <c r="B117" s="1" t="str">
        <f t="shared" si="4"/>
        <v>II. A</v>
      </c>
      <c r="C117" s="3" t="str">
        <f>"302191892"</f>
        <v>302191892</v>
      </c>
    </row>
    <row r="118" spans="1:3" x14ac:dyDescent="0.25">
      <c r="A118" s="2" t="str">
        <f>"Čobejová Edita"</f>
        <v>Čobejová Edita</v>
      </c>
      <c r="B118" s="1" t="str">
        <f t="shared" si="4"/>
        <v>II. A</v>
      </c>
      <c r="C118" s="3" t="str">
        <f>"703161295"</f>
        <v>703161295</v>
      </c>
    </row>
    <row r="119" spans="1:3" x14ac:dyDescent="0.25">
      <c r="A119" s="2" t="str">
        <f>"Daňková Monika"</f>
        <v>Daňková Monika</v>
      </c>
      <c r="B119" s="1" t="str">
        <f t="shared" si="4"/>
        <v>II. A</v>
      </c>
      <c r="C119" s="3" t="str">
        <f>"800121991"</f>
        <v>800121991</v>
      </c>
    </row>
    <row r="120" spans="1:3" x14ac:dyDescent="0.25">
      <c r="A120" s="2" t="str">
        <f>"Fellegi Martin"</f>
        <v>Fellegi Martin</v>
      </c>
      <c r="B120" s="1" t="str">
        <f t="shared" si="4"/>
        <v>II. A</v>
      </c>
      <c r="C120" s="3" t="str">
        <f>"601101291"</f>
        <v>601101291</v>
      </c>
    </row>
    <row r="121" spans="1:3" x14ac:dyDescent="0.25">
      <c r="A121" s="2" t="str">
        <f>"Homa Daniel"</f>
        <v>Homa Daniel</v>
      </c>
      <c r="B121" s="1" t="str">
        <f t="shared" si="4"/>
        <v>II. A</v>
      </c>
      <c r="C121" s="3" t="str">
        <f>"808111899"</f>
        <v>808111899</v>
      </c>
    </row>
    <row r="122" spans="1:3" x14ac:dyDescent="0.25">
      <c r="A122" s="2" t="str">
        <f>"Jurkuvová Karin"</f>
        <v>Jurkuvová Karin</v>
      </c>
      <c r="B122" s="1" t="str">
        <f t="shared" si="4"/>
        <v>II. A</v>
      </c>
      <c r="C122" s="3" t="str">
        <f>"205191199"</f>
        <v>205191199</v>
      </c>
    </row>
    <row r="123" spans="1:3" x14ac:dyDescent="0.25">
      <c r="A123" s="2" t="str">
        <f>"Korbová Tamara"</f>
        <v>Korbová Tamara</v>
      </c>
      <c r="B123" s="1" t="str">
        <f t="shared" si="4"/>
        <v>II. A</v>
      </c>
      <c r="C123" s="3" t="str">
        <f>"507151494"</f>
        <v>507151494</v>
      </c>
    </row>
    <row r="124" spans="1:3" x14ac:dyDescent="0.25">
      <c r="A124" s="2" t="str">
        <f>"Krupová Zina"</f>
        <v>Krupová Zina</v>
      </c>
      <c r="B124" s="1" t="str">
        <f t="shared" si="4"/>
        <v>II. A</v>
      </c>
      <c r="C124" s="3" t="str">
        <f>"108101193"</f>
        <v>108101193</v>
      </c>
    </row>
    <row r="125" spans="1:3" x14ac:dyDescent="0.25">
      <c r="A125" s="2" t="str">
        <f>"Kusava Kristián"</f>
        <v>Kusava Kristián</v>
      </c>
      <c r="B125" s="1" t="str">
        <f t="shared" si="4"/>
        <v>II. A</v>
      </c>
      <c r="C125" s="3" t="str">
        <f>"209161899"</f>
        <v>209161899</v>
      </c>
    </row>
    <row r="126" spans="1:3" x14ac:dyDescent="0.25">
      <c r="A126" s="2" t="str">
        <f>"Lamanec Damián"</f>
        <v>Lamanec Damián</v>
      </c>
      <c r="B126" s="1" t="str">
        <f t="shared" si="4"/>
        <v>II. A</v>
      </c>
      <c r="C126" s="3" t="str">
        <f>"908121698"</f>
        <v>908121698</v>
      </c>
    </row>
    <row r="127" spans="1:3" x14ac:dyDescent="0.25">
      <c r="A127" s="2" t="str">
        <f>"Lenártová Soňa"</f>
        <v>Lenártová Soňa</v>
      </c>
      <c r="B127" s="1" t="str">
        <f t="shared" si="4"/>
        <v>II. A</v>
      </c>
      <c r="C127" s="3" t="str">
        <f>"604141494"</f>
        <v>604141494</v>
      </c>
    </row>
    <row r="128" spans="1:3" x14ac:dyDescent="0.25">
      <c r="A128" s="2" t="str">
        <f>"Lešík Lukáš"</f>
        <v>Lešík Lukáš</v>
      </c>
      <c r="B128" s="1" t="str">
        <f t="shared" si="4"/>
        <v>II. A</v>
      </c>
      <c r="C128" s="3" t="str">
        <f>"108121399"</f>
        <v>108121399</v>
      </c>
    </row>
    <row r="129" spans="1:3" x14ac:dyDescent="0.25">
      <c r="A129" s="2" t="str">
        <f>"Maňko Šimon"</f>
        <v>Maňko Šimon</v>
      </c>
      <c r="B129" s="1" t="str">
        <f t="shared" si="4"/>
        <v>II. A</v>
      </c>
      <c r="C129" s="3" t="str">
        <f>"809121090"</f>
        <v>809121090</v>
      </c>
    </row>
    <row r="130" spans="1:3" x14ac:dyDescent="0.25">
      <c r="A130" s="2" t="str">
        <f>"Mikulová Barbora"</f>
        <v>Mikulová Barbora</v>
      </c>
      <c r="B130" s="1" t="str">
        <f t="shared" si="4"/>
        <v>II. A</v>
      </c>
      <c r="C130" s="3" t="str">
        <f>"500171497"</f>
        <v>500171497</v>
      </c>
    </row>
    <row r="131" spans="1:3" x14ac:dyDescent="0.25">
      <c r="A131" s="2" t="str">
        <f>"Müllerová Karin"</f>
        <v>Müllerová Karin</v>
      </c>
      <c r="B131" s="1" t="str">
        <f t="shared" si="4"/>
        <v>II. A</v>
      </c>
      <c r="C131" s="3" t="str">
        <f>"505151899"</f>
        <v>505151899</v>
      </c>
    </row>
    <row r="132" spans="1:3" x14ac:dyDescent="0.25">
      <c r="A132" s="2" t="str">
        <f>"Pilipová Kristína"</f>
        <v>Pilipová Kristína</v>
      </c>
      <c r="B132" s="1" t="str">
        <f t="shared" si="4"/>
        <v>II. A</v>
      </c>
      <c r="C132" s="3" t="str">
        <f>"901131697"</f>
        <v>901131697</v>
      </c>
    </row>
    <row r="133" spans="1:3" x14ac:dyDescent="0.25">
      <c r="A133" s="2" t="str">
        <f>"Porubská Barbora"</f>
        <v>Porubská Barbora</v>
      </c>
      <c r="B133" s="1" t="str">
        <f t="shared" si="4"/>
        <v>II. A</v>
      </c>
      <c r="C133" s="3" t="str">
        <f>"908141796"</f>
        <v>908141796</v>
      </c>
    </row>
    <row r="134" spans="1:3" x14ac:dyDescent="0.25">
      <c r="A134" s="2" t="str">
        <f>"Sadivová Anetta"</f>
        <v>Sadivová Anetta</v>
      </c>
      <c r="B134" s="1" t="str">
        <f t="shared" si="4"/>
        <v>II. A</v>
      </c>
      <c r="C134" s="3" t="str">
        <f>"105141497"</f>
        <v>105141497</v>
      </c>
    </row>
    <row r="135" spans="1:3" x14ac:dyDescent="0.25">
      <c r="A135" s="2" t="str">
        <f>"Šarišská Viktória Lucia"</f>
        <v>Šarišská Viktória Lucia</v>
      </c>
      <c r="B135" s="1" t="str">
        <f t="shared" si="4"/>
        <v>II. A</v>
      </c>
      <c r="C135" s="3" t="str">
        <f>"309121092"</f>
        <v>309121092</v>
      </c>
    </row>
    <row r="136" spans="1:3" x14ac:dyDescent="0.25">
      <c r="A136" s="2" t="str">
        <f>"Tokarčík Patrik"</f>
        <v>Tokarčík Patrik</v>
      </c>
      <c r="B136" s="1" t="str">
        <f t="shared" si="4"/>
        <v>II. A</v>
      </c>
      <c r="C136" s="3" t="str">
        <f>"303171799"</f>
        <v>303171799</v>
      </c>
    </row>
    <row r="137" spans="1:3" ht="15.75" thickBot="1" x14ac:dyDescent="0.3">
      <c r="A137" s="4" t="str">
        <f>"Vozarský Oliver"</f>
        <v>Vozarský Oliver</v>
      </c>
      <c r="B137" s="5" t="str">
        <f t="shared" si="4"/>
        <v>II. A</v>
      </c>
      <c r="C137" s="6" t="str">
        <f>"300181499"</f>
        <v>300181499</v>
      </c>
    </row>
    <row r="138" spans="1:3" ht="15.75" thickBot="1" x14ac:dyDescent="0.3"/>
    <row r="139" spans="1:3" ht="15.75" thickBot="1" x14ac:dyDescent="0.3">
      <c r="A139" s="10" t="str">
        <f>"Používateľ"</f>
        <v>Používateľ</v>
      </c>
      <c r="B139" s="11" t="str">
        <f>"Trieda"</f>
        <v>Trieda</v>
      </c>
      <c r="C139" s="12" t="str">
        <f>"Variabilný symbol"</f>
        <v>Variabilný symbol</v>
      </c>
    </row>
    <row r="140" spans="1:3" x14ac:dyDescent="0.25">
      <c r="A140" s="7" t="str">
        <f>"Adamišínová Daniela"</f>
        <v>Adamišínová Daniela</v>
      </c>
      <c r="B140" s="8" t="str">
        <f t="shared" ref="B140:B163" si="5">"II. B"</f>
        <v>II. B</v>
      </c>
      <c r="C140" s="9" t="str">
        <f>"301141496"</f>
        <v>301141496</v>
      </c>
    </row>
    <row r="141" spans="1:3" x14ac:dyDescent="0.25">
      <c r="A141" s="2" t="str">
        <f>"Adamojurková Karolína"</f>
        <v>Adamojurková Karolína</v>
      </c>
      <c r="B141" s="1" t="str">
        <f t="shared" si="5"/>
        <v>II. B</v>
      </c>
      <c r="C141" s="3" t="str">
        <f>"405111696"</f>
        <v>405111696</v>
      </c>
    </row>
    <row r="142" spans="1:3" x14ac:dyDescent="0.25">
      <c r="A142" s="2" t="str">
        <f>"Bereščáková Barbora"</f>
        <v>Bereščáková Barbora</v>
      </c>
      <c r="B142" s="1" t="str">
        <f t="shared" si="5"/>
        <v>II. B</v>
      </c>
      <c r="C142" s="3" t="str">
        <f>"704181995"</f>
        <v>704181995</v>
      </c>
    </row>
    <row r="143" spans="1:3" x14ac:dyDescent="0.25">
      <c r="A143" s="2" t="str">
        <f>"Bľandová Lucia"</f>
        <v>Bľandová Lucia</v>
      </c>
      <c r="B143" s="1" t="str">
        <f t="shared" si="5"/>
        <v>II. B</v>
      </c>
      <c r="C143" s="3" t="str">
        <f>"800141392"</f>
        <v>800141392</v>
      </c>
    </row>
    <row r="144" spans="1:3" x14ac:dyDescent="0.25">
      <c r="A144" s="2" t="str">
        <f>"Gavala Gorazd"</f>
        <v>Gavala Gorazd</v>
      </c>
      <c r="B144" s="1" t="str">
        <f t="shared" si="5"/>
        <v>II. B</v>
      </c>
      <c r="C144" s="3" t="str">
        <f>"203131390"</f>
        <v>203131390</v>
      </c>
    </row>
    <row r="145" spans="1:3" x14ac:dyDescent="0.25">
      <c r="A145" s="2" t="str">
        <f>"Geletková Aneta"</f>
        <v>Geletková Aneta</v>
      </c>
      <c r="B145" s="1" t="str">
        <f t="shared" si="5"/>
        <v>II. B</v>
      </c>
      <c r="C145" s="3" t="str">
        <f>"207111497"</f>
        <v>207111497</v>
      </c>
    </row>
    <row r="146" spans="1:3" x14ac:dyDescent="0.25">
      <c r="A146" s="2" t="str">
        <f>"German Jakub"</f>
        <v>German Jakub</v>
      </c>
      <c r="B146" s="1" t="str">
        <f t="shared" si="5"/>
        <v>II. B</v>
      </c>
      <c r="C146" s="3" t="str">
        <f>"601111397"</f>
        <v>601111397</v>
      </c>
    </row>
    <row r="147" spans="1:3" x14ac:dyDescent="0.25">
      <c r="A147" s="2" t="str">
        <f>"Hudák Jakub"</f>
        <v>Hudák Jakub</v>
      </c>
      <c r="B147" s="1" t="str">
        <f t="shared" si="5"/>
        <v>II. B</v>
      </c>
      <c r="C147" s="3" t="str">
        <f>"603141493"</f>
        <v>603141493</v>
      </c>
    </row>
    <row r="148" spans="1:3" x14ac:dyDescent="0.25">
      <c r="A148" s="2" t="str">
        <f>"Iľková Karin"</f>
        <v>Iľková Karin</v>
      </c>
      <c r="B148" s="1" t="str">
        <f t="shared" si="5"/>
        <v>II. B</v>
      </c>
      <c r="C148" s="3" t="str">
        <f>"906141190"</f>
        <v>906141190</v>
      </c>
    </row>
    <row r="149" spans="1:3" x14ac:dyDescent="0.25">
      <c r="A149" s="2" t="str">
        <f>"Jevčin Jakub"</f>
        <v>Jevčin Jakub</v>
      </c>
      <c r="B149" s="1" t="str">
        <f t="shared" si="5"/>
        <v>II. B</v>
      </c>
      <c r="C149" s="3" t="str">
        <f>"201151295"</f>
        <v>201151295</v>
      </c>
    </row>
    <row r="150" spans="1:3" x14ac:dyDescent="0.25">
      <c r="A150" s="2" t="str">
        <f>"Kanca Patrik"</f>
        <v>Kanca Patrik</v>
      </c>
      <c r="B150" s="1" t="str">
        <f t="shared" si="5"/>
        <v>II. B</v>
      </c>
      <c r="C150" s="3" t="str">
        <f>"105111495"</f>
        <v>105111495</v>
      </c>
    </row>
    <row r="151" spans="1:3" x14ac:dyDescent="0.25">
      <c r="A151" s="2" t="str">
        <f>"Klimek Milan"</f>
        <v>Klimek Milan</v>
      </c>
      <c r="B151" s="1" t="str">
        <f t="shared" si="5"/>
        <v>II. B</v>
      </c>
      <c r="C151" s="3" t="str">
        <f>"207171498"</f>
        <v>207171498</v>
      </c>
    </row>
    <row r="152" spans="1:3" x14ac:dyDescent="0.25">
      <c r="A152" s="2" t="str">
        <f>"Krajňák Martin"</f>
        <v>Krajňák Martin</v>
      </c>
      <c r="B152" s="1" t="str">
        <f t="shared" si="5"/>
        <v>II. B</v>
      </c>
      <c r="C152" s="3" t="str">
        <f>"201161398"</f>
        <v>201161398</v>
      </c>
    </row>
    <row r="153" spans="1:3" x14ac:dyDescent="0.25">
      <c r="A153" s="2" t="str">
        <f>"Lešičko Martin"</f>
        <v>Lešičko Martin</v>
      </c>
      <c r="B153" s="1" t="str">
        <f t="shared" si="5"/>
        <v>II. B</v>
      </c>
      <c r="C153" s="3" t="str">
        <f>"305151898"</f>
        <v>305151898</v>
      </c>
    </row>
    <row r="154" spans="1:3" x14ac:dyDescent="0.25">
      <c r="A154" s="2" t="str">
        <f>"Mištová Martina"</f>
        <v>Mištová Martina</v>
      </c>
      <c r="B154" s="1" t="str">
        <f t="shared" si="5"/>
        <v>II. B</v>
      </c>
      <c r="C154" s="3" t="str">
        <f>"701111292"</f>
        <v>701111292</v>
      </c>
    </row>
    <row r="155" spans="1:3" x14ac:dyDescent="0.25">
      <c r="A155" s="2" t="str">
        <f>"Paligová Timea"</f>
        <v>Paligová Timea</v>
      </c>
      <c r="B155" s="1" t="str">
        <f t="shared" si="5"/>
        <v>II. B</v>
      </c>
      <c r="C155" s="3" t="str">
        <f>"806111596"</f>
        <v>806111596</v>
      </c>
    </row>
    <row r="156" spans="1:3" x14ac:dyDescent="0.25">
      <c r="A156" s="2" t="str">
        <f>"Pillárová Simona"</f>
        <v>Pillárová Simona</v>
      </c>
      <c r="B156" s="1" t="str">
        <f t="shared" si="5"/>
        <v>II. B</v>
      </c>
      <c r="C156" s="3" t="str">
        <f>"401191099"</f>
        <v>401191099</v>
      </c>
    </row>
    <row r="157" spans="1:3" x14ac:dyDescent="0.25">
      <c r="A157" s="2" t="str">
        <f>"Sobeková Tímea"</f>
        <v>Sobeková Tímea</v>
      </c>
      <c r="B157" s="1" t="str">
        <f t="shared" si="5"/>
        <v>II. B</v>
      </c>
      <c r="C157" s="3" t="str">
        <f>"505191290"</f>
        <v>505191290</v>
      </c>
    </row>
    <row r="158" spans="1:3" x14ac:dyDescent="0.25">
      <c r="A158" s="2" t="str">
        <f>"Straka Viliam"</f>
        <v>Straka Viliam</v>
      </c>
      <c r="B158" s="1" t="str">
        <f t="shared" si="5"/>
        <v>II. B</v>
      </c>
      <c r="C158" s="3" t="str">
        <f>"208161193"</f>
        <v>208161193</v>
      </c>
    </row>
    <row r="159" spans="1:3" x14ac:dyDescent="0.25">
      <c r="A159" s="2" t="str">
        <f>"Ševčíková Michaela"</f>
        <v>Ševčíková Michaela</v>
      </c>
      <c r="B159" s="1" t="str">
        <f t="shared" si="5"/>
        <v>II. B</v>
      </c>
      <c r="C159" s="3" t="str">
        <f>"402101798"</f>
        <v>402101798</v>
      </c>
    </row>
    <row r="160" spans="1:3" x14ac:dyDescent="0.25">
      <c r="A160" s="2" t="str">
        <f>"Šima Tobias"</f>
        <v>Šima Tobias</v>
      </c>
      <c r="B160" s="1" t="str">
        <f t="shared" si="5"/>
        <v>II. B</v>
      </c>
      <c r="C160" s="3" t="str">
        <f>"208111095"</f>
        <v>208111095</v>
      </c>
    </row>
    <row r="161" spans="1:3" x14ac:dyDescent="0.25">
      <c r="A161" s="2" t="str">
        <f>"Varcholová Jana"</f>
        <v>Varcholová Jana</v>
      </c>
      <c r="B161" s="1" t="str">
        <f t="shared" si="5"/>
        <v>II. B</v>
      </c>
      <c r="C161" s="3" t="str">
        <f>"303131192"</f>
        <v>303131192</v>
      </c>
    </row>
    <row r="162" spans="1:3" x14ac:dyDescent="0.25">
      <c r="A162" s="2" t="str">
        <f>"Vilčeková Sofia"</f>
        <v>Vilčeková Sofia</v>
      </c>
      <c r="B162" s="1" t="str">
        <f t="shared" si="5"/>
        <v>II. B</v>
      </c>
      <c r="C162" s="3" t="str">
        <f>"508181691"</f>
        <v>508181691</v>
      </c>
    </row>
    <row r="163" spans="1:3" ht="15.75" thickBot="1" x14ac:dyDescent="0.3">
      <c r="A163" s="4" t="str">
        <f>"Vrabec Ján"</f>
        <v>Vrabec Ján</v>
      </c>
      <c r="B163" s="5" t="str">
        <f t="shared" si="5"/>
        <v>II. B</v>
      </c>
      <c r="C163" s="6" t="str">
        <f>"707181797"</f>
        <v>707181797</v>
      </c>
    </row>
    <row r="164" spans="1:3" ht="15.75" thickBot="1" x14ac:dyDescent="0.3"/>
    <row r="165" spans="1:3" ht="15.75" thickBot="1" x14ac:dyDescent="0.3">
      <c r="A165" s="10" t="str">
        <f>"Používateľ"</f>
        <v>Používateľ</v>
      </c>
      <c r="B165" s="11" t="str">
        <f>"Trieda"</f>
        <v>Trieda</v>
      </c>
      <c r="C165" s="12" t="str">
        <f>"Variabilný symbol"</f>
        <v>Variabilný symbol</v>
      </c>
    </row>
    <row r="166" spans="1:3" x14ac:dyDescent="0.25">
      <c r="A166" s="7" t="str">
        <f>"Brinčeková Emma Mária"</f>
        <v>Brinčeková Emma Mária</v>
      </c>
      <c r="B166" s="8" t="str">
        <f t="shared" ref="B166:B190" si="6">"II. C"</f>
        <v>II. C</v>
      </c>
      <c r="C166" s="9" t="str">
        <f>"309161292"</f>
        <v>309161292</v>
      </c>
    </row>
    <row r="167" spans="1:3" x14ac:dyDescent="0.25">
      <c r="A167" s="2" t="str">
        <f>"Exnerová Dorotea"</f>
        <v>Exnerová Dorotea</v>
      </c>
      <c r="B167" s="1" t="str">
        <f t="shared" si="6"/>
        <v>II. C</v>
      </c>
      <c r="C167" s="3" t="str">
        <f>"406121195"</f>
        <v>406121195</v>
      </c>
    </row>
    <row r="168" spans="1:3" x14ac:dyDescent="0.25">
      <c r="A168" s="2" t="str">
        <f>"Floriánová Vanesa"</f>
        <v>Floriánová Vanesa</v>
      </c>
      <c r="B168" s="1" t="str">
        <f t="shared" si="6"/>
        <v>II. C</v>
      </c>
      <c r="C168" s="3" t="str">
        <f>"505101390"</f>
        <v>505101390</v>
      </c>
    </row>
    <row r="169" spans="1:3" x14ac:dyDescent="0.25">
      <c r="A169" s="2" t="str">
        <f>"Guttek Samuel"</f>
        <v>Guttek Samuel</v>
      </c>
      <c r="B169" s="1" t="str">
        <f t="shared" si="6"/>
        <v>II. C</v>
      </c>
      <c r="C169" s="3" t="str">
        <f>"805161695"</f>
        <v>805161695</v>
      </c>
    </row>
    <row r="170" spans="1:3" x14ac:dyDescent="0.25">
      <c r="A170" s="2" t="str">
        <f>"Hudáčková Sára"</f>
        <v>Hudáčková Sára</v>
      </c>
      <c r="B170" s="1" t="str">
        <f t="shared" si="6"/>
        <v>II. C</v>
      </c>
      <c r="C170" s="3" t="str">
        <f>"901121099"</f>
        <v>901121099</v>
      </c>
    </row>
    <row r="171" spans="1:3" x14ac:dyDescent="0.25">
      <c r="A171" s="2" t="str">
        <f>"Choma Kamil"</f>
        <v>Choma Kamil</v>
      </c>
      <c r="B171" s="1" t="str">
        <f t="shared" si="6"/>
        <v>II. C</v>
      </c>
      <c r="C171" s="3" t="str">
        <f>"104121091"</f>
        <v>104121091</v>
      </c>
    </row>
    <row r="172" spans="1:3" x14ac:dyDescent="0.25">
      <c r="A172" s="2" t="str">
        <f>"Chomová Lucia"</f>
        <v>Chomová Lucia</v>
      </c>
      <c r="B172" s="1" t="str">
        <f t="shared" si="6"/>
        <v>II. C</v>
      </c>
      <c r="C172" s="3" t="str">
        <f>"701171397"</f>
        <v>701171397</v>
      </c>
    </row>
    <row r="173" spans="1:3" x14ac:dyDescent="0.25">
      <c r="A173" s="2" t="str">
        <f>"Ilčisko Oliver"</f>
        <v>Ilčisko Oliver</v>
      </c>
      <c r="B173" s="1" t="str">
        <f t="shared" si="6"/>
        <v>II. C</v>
      </c>
      <c r="C173" s="3" t="str">
        <f>"303111797"</f>
        <v>303111797</v>
      </c>
    </row>
    <row r="174" spans="1:3" x14ac:dyDescent="0.25">
      <c r="A174" s="2" t="str">
        <f>"Janíček Michal"</f>
        <v>Janíček Michal</v>
      </c>
      <c r="B174" s="1" t="str">
        <f t="shared" si="6"/>
        <v>II. C</v>
      </c>
      <c r="C174" s="3" t="str">
        <f>"702181092"</f>
        <v>702181092</v>
      </c>
    </row>
    <row r="175" spans="1:3" x14ac:dyDescent="0.25">
      <c r="A175" s="2" t="str">
        <f>"Jurčišinová Sára"</f>
        <v>Jurčišinová Sára</v>
      </c>
      <c r="B175" s="1" t="str">
        <f t="shared" si="6"/>
        <v>II. C</v>
      </c>
      <c r="C175" s="3" t="str">
        <f>"504131593"</f>
        <v>504131593</v>
      </c>
    </row>
    <row r="176" spans="1:3" x14ac:dyDescent="0.25">
      <c r="A176" s="2" t="str">
        <f>"Kotuľáková Sabína"</f>
        <v>Kotuľáková Sabína</v>
      </c>
      <c r="B176" s="1" t="str">
        <f t="shared" si="6"/>
        <v>II. C</v>
      </c>
      <c r="C176" s="3" t="str">
        <f>"109141991"</f>
        <v>109141991</v>
      </c>
    </row>
    <row r="177" spans="1:3" x14ac:dyDescent="0.25">
      <c r="A177" s="2" t="str">
        <f>"Kuľka Daniel"</f>
        <v>Kuľka Daniel</v>
      </c>
      <c r="B177" s="1" t="str">
        <f t="shared" si="6"/>
        <v>II. C</v>
      </c>
      <c r="C177" s="3" t="str">
        <f>"800141094"</f>
        <v>800141094</v>
      </c>
    </row>
    <row r="178" spans="1:3" x14ac:dyDescent="0.25">
      <c r="A178" s="2" t="str">
        <f>"Matuševská Mária"</f>
        <v>Matuševská Mária</v>
      </c>
      <c r="B178" s="1" t="str">
        <f t="shared" si="6"/>
        <v>II. C</v>
      </c>
      <c r="C178" s="3" t="str">
        <f>"305181594"</f>
        <v>305181594</v>
      </c>
    </row>
    <row r="179" spans="1:3" x14ac:dyDescent="0.25">
      <c r="A179" s="2" t="str">
        <f>"Purdešová Michaela"</f>
        <v>Purdešová Michaela</v>
      </c>
      <c r="B179" s="1" t="str">
        <f t="shared" si="6"/>
        <v>II. C</v>
      </c>
      <c r="C179" s="3" t="str">
        <f>"406171496"</f>
        <v>406171496</v>
      </c>
    </row>
    <row r="180" spans="1:3" x14ac:dyDescent="0.25">
      <c r="A180" s="2" t="str">
        <f>"Reviľáková Barbora"</f>
        <v>Reviľáková Barbora</v>
      </c>
      <c r="B180" s="1" t="str">
        <f t="shared" si="6"/>
        <v>II. C</v>
      </c>
      <c r="C180" s="3" t="str">
        <f>"803171694"</f>
        <v>803171694</v>
      </c>
    </row>
    <row r="181" spans="1:3" x14ac:dyDescent="0.25">
      <c r="A181" s="2" t="str">
        <f>"Sedlák Ľuboš"</f>
        <v>Sedlák Ľuboš</v>
      </c>
      <c r="B181" s="1" t="str">
        <f t="shared" si="6"/>
        <v>II. C</v>
      </c>
      <c r="C181" s="3" t="str">
        <f>"902161897"</f>
        <v>902161897</v>
      </c>
    </row>
    <row r="182" spans="1:3" x14ac:dyDescent="0.25">
      <c r="A182" s="2" t="str">
        <f>"Ščerbatá Laura"</f>
        <v>Ščerbatá Laura</v>
      </c>
      <c r="B182" s="1" t="str">
        <f t="shared" si="6"/>
        <v>II. C</v>
      </c>
      <c r="C182" s="3" t="str">
        <f>"807121192"</f>
        <v>807121192</v>
      </c>
    </row>
    <row r="183" spans="1:3" x14ac:dyDescent="0.25">
      <c r="A183" s="2" t="str">
        <f>"Šepitka Arthur"</f>
        <v>Šepitka Arthur</v>
      </c>
      <c r="B183" s="1" t="str">
        <f t="shared" si="6"/>
        <v>II. C</v>
      </c>
      <c r="C183" s="3" t="str">
        <f>"703151897"</f>
        <v>703151897</v>
      </c>
    </row>
    <row r="184" spans="1:3" x14ac:dyDescent="0.25">
      <c r="A184" s="2" t="str">
        <f>"Šimcová Veronika"</f>
        <v>Šimcová Veronika</v>
      </c>
      <c r="B184" s="1" t="str">
        <f t="shared" si="6"/>
        <v>II. C</v>
      </c>
      <c r="C184" s="3" t="str">
        <f>"902191397"</f>
        <v>902191397</v>
      </c>
    </row>
    <row r="185" spans="1:3" x14ac:dyDescent="0.25">
      <c r="A185" s="2" t="str">
        <f>"Šoltys Samuel"</f>
        <v>Šoltys Samuel</v>
      </c>
      <c r="B185" s="1" t="str">
        <f t="shared" si="6"/>
        <v>II. C</v>
      </c>
      <c r="C185" s="3" t="str">
        <f>"502111495"</f>
        <v>502111495</v>
      </c>
    </row>
    <row r="186" spans="1:3" x14ac:dyDescent="0.25">
      <c r="A186" s="2" t="str">
        <f>"Štefančík Sebastián"</f>
        <v>Štefančík Sebastián</v>
      </c>
      <c r="B186" s="1" t="str">
        <f t="shared" si="6"/>
        <v>II. C</v>
      </c>
      <c r="C186" s="3" t="str">
        <f>"807121695"</f>
        <v>807121695</v>
      </c>
    </row>
    <row r="187" spans="1:3" x14ac:dyDescent="0.25">
      <c r="A187" s="2" t="str">
        <f>"Švábovská Alexandra"</f>
        <v>Švábovská Alexandra</v>
      </c>
      <c r="B187" s="1" t="str">
        <f t="shared" si="6"/>
        <v>II. C</v>
      </c>
      <c r="C187" s="3" t="str">
        <f>"604131698"</f>
        <v>604131698</v>
      </c>
    </row>
    <row r="188" spans="1:3" x14ac:dyDescent="0.25">
      <c r="A188" s="2" t="str">
        <f>"Terjék Matúš"</f>
        <v>Terjék Matúš</v>
      </c>
      <c r="B188" s="1" t="str">
        <f t="shared" si="6"/>
        <v>II. C</v>
      </c>
      <c r="C188" s="3" t="str">
        <f>"101101399"</f>
        <v>101101399</v>
      </c>
    </row>
    <row r="189" spans="1:3" x14ac:dyDescent="0.25">
      <c r="A189" s="2" t="str">
        <f>"Valková Katarína"</f>
        <v>Valková Katarína</v>
      </c>
      <c r="B189" s="1" t="str">
        <f t="shared" si="6"/>
        <v>II. C</v>
      </c>
      <c r="C189" s="3" t="str">
        <f>"102141994"</f>
        <v>102141994</v>
      </c>
    </row>
    <row r="190" spans="1:3" ht="15.75" thickBot="1" x14ac:dyDescent="0.3">
      <c r="A190" s="4" t="str">
        <f>"Volochan Viktor"</f>
        <v>Volochan Viktor</v>
      </c>
      <c r="B190" s="5" t="str">
        <f t="shared" si="6"/>
        <v>II. C</v>
      </c>
      <c r="C190" s="6" t="str">
        <f>"200181499"</f>
        <v>200181499</v>
      </c>
    </row>
    <row r="191" spans="1:3" ht="15.75" thickBot="1" x14ac:dyDescent="0.3"/>
    <row r="192" spans="1:3" ht="15.75" thickBot="1" x14ac:dyDescent="0.3">
      <c r="A192" s="10" t="str">
        <f>"Používateľ"</f>
        <v>Používateľ</v>
      </c>
      <c r="B192" s="11" t="str">
        <f>"Trieda"</f>
        <v>Trieda</v>
      </c>
      <c r="C192" s="12" t="str">
        <f>"Variabilný symbol"</f>
        <v>Variabilný symbol</v>
      </c>
    </row>
    <row r="193" spans="1:3" x14ac:dyDescent="0.25">
      <c r="A193" s="7" t="str">
        <f>"Forišová Lillie Alena"</f>
        <v>Forišová Lillie Alena</v>
      </c>
      <c r="B193" s="8" t="str">
        <f t="shared" ref="B193:B214" si="7">"II. G"</f>
        <v>II. G</v>
      </c>
      <c r="C193" s="9" t="str">
        <f>"801171798"</f>
        <v>801171798</v>
      </c>
    </row>
    <row r="194" spans="1:3" x14ac:dyDescent="0.25">
      <c r="A194" s="2" t="str">
        <f>"Homzová Sonja"</f>
        <v>Homzová Sonja</v>
      </c>
      <c r="B194" s="1" t="str">
        <f t="shared" si="7"/>
        <v>II. G</v>
      </c>
      <c r="C194" s="3" t="str">
        <f>"301141598"</f>
        <v>301141598</v>
      </c>
    </row>
    <row r="195" spans="1:3" x14ac:dyDescent="0.25">
      <c r="A195" s="2" t="str">
        <f>"Hybel Juraj"</f>
        <v>Hybel Juraj</v>
      </c>
      <c r="B195" s="1" t="str">
        <f t="shared" si="7"/>
        <v>II. G</v>
      </c>
      <c r="C195" s="3" t="str">
        <f>"908111694"</f>
        <v>908111694</v>
      </c>
    </row>
    <row r="196" spans="1:3" x14ac:dyDescent="0.25">
      <c r="A196" s="2" t="str">
        <f>"Kijovský Michal"</f>
        <v>Kijovský Michal</v>
      </c>
      <c r="B196" s="1" t="str">
        <f t="shared" si="7"/>
        <v>II. G</v>
      </c>
      <c r="C196" s="3" t="str">
        <f>"707111499"</f>
        <v>707111499</v>
      </c>
    </row>
    <row r="197" spans="1:3" x14ac:dyDescent="0.25">
      <c r="A197" s="2" t="str">
        <f>"Kolegová Vanesa"</f>
        <v>Kolegová Vanesa</v>
      </c>
      <c r="B197" s="1" t="str">
        <f t="shared" si="7"/>
        <v>II. G</v>
      </c>
      <c r="C197" s="3" t="str">
        <f>"207131293"</f>
        <v>207131293</v>
      </c>
    </row>
    <row r="198" spans="1:3" x14ac:dyDescent="0.25">
      <c r="A198" s="2" t="str">
        <f>"Krjaková Nina"</f>
        <v>Krjaková Nina</v>
      </c>
      <c r="B198" s="1" t="str">
        <f t="shared" si="7"/>
        <v>II. G</v>
      </c>
      <c r="C198" s="3" t="str">
        <f>"103151599"</f>
        <v>103151599</v>
      </c>
    </row>
    <row r="199" spans="1:3" x14ac:dyDescent="0.25">
      <c r="A199" s="2" t="str">
        <f>"Kukulská Adela"</f>
        <v>Kukulská Adela</v>
      </c>
      <c r="B199" s="1" t="str">
        <f t="shared" si="7"/>
        <v>II. G</v>
      </c>
      <c r="C199" s="3" t="str">
        <f>"103161793"</f>
        <v>103161793</v>
      </c>
    </row>
    <row r="200" spans="1:3" x14ac:dyDescent="0.25">
      <c r="A200" s="2" t="str">
        <f>"Labašová Barbora"</f>
        <v>Labašová Barbora</v>
      </c>
      <c r="B200" s="1" t="str">
        <f t="shared" si="7"/>
        <v>II. G</v>
      </c>
      <c r="C200" s="3" t="str">
        <f>"906181796"</f>
        <v>906181796</v>
      </c>
    </row>
    <row r="201" spans="1:3" x14ac:dyDescent="0.25">
      <c r="A201" s="2" t="str">
        <f>"Loziňaková Barbora"</f>
        <v>Loziňaková Barbora</v>
      </c>
      <c r="B201" s="1" t="str">
        <f t="shared" si="7"/>
        <v>II. G</v>
      </c>
      <c r="C201" s="3" t="str">
        <f>"704181992"</f>
        <v>704181992</v>
      </c>
    </row>
    <row r="202" spans="1:3" x14ac:dyDescent="0.25">
      <c r="A202" s="2" t="str">
        <f>"Mihaľová Emma"</f>
        <v>Mihaľová Emma</v>
      </c>
      <c r="B202" s="1" t="str">
        <f t="shared" si="7"/>
        <v>II. G</v>
      </c>
      <c r="C202" s="3" t="str">
        <f>"300151690"</f>
        <v>300151690</v>
      </c>
    </row>
    <row r="203" spans="1:3" x14ac:dyDescent="0.25">
      <c r="A203" s="2" t="str">
        <f>"Nováková Lujza"</f>
        <v>Nováková Lujza</v>
      </c>
      <c r="B203" s="1" t="str">
        <f t="shared" si="7"/>
        <v>II. G</v>
      </c>
      <c r="C203" s="3" t="str">
        <f>"204151794"</f>
        <v>204151794</v>
      </c>
    </row>
    <row r="204" spans="1:3" x14ac:dyDescent="0.25">
      <c r="A204" s="2" t="str">
        <f>"Olejar Emil"</f>
        <v>Olejar Emil</v>
      </c>
      <c r="B204" s="1" t="str">
        <f t="shared" si="7"/>
        <v>II. G</v>
      </c>
      <c r="C204" s="3" t="str">
        <f>"103181290"</f>
        <v>103181290</v>
      </c>
    </row>
    <row r="205" spans="1:3" x14ac:dyDescent="0.25">
      <c r="A205" s="2" t="str">
        <f>"Pavlišin Rastislav"</f>
        <v>Pavlišin Rastislav</v>
      </c>
      <c r="B205" s="1" t="str">
        <f t="shared" si="7"/>
        <v>II. G</v>
      </c>
      <c r="C205" s="3" t="str">
        <f>"101161890"</f>
        <v>101161890</v>
      </c>
    </row>
    <row r="206" spans="1:3" x14ac:dyDescent="0.25">
      <c r="A206" s="2" t="str">
        <f>"Popjaková Veronika"</f>
        <v>Popjaková Veronika</v>
      </c>
      <c r="B206" s="1" t="str">
        <f t="shared" si="7"/>
        <v>II. G</v>
      </c>
      <c r="C206" s="3" t="str">
        <f>"703131999"</f>
        <v>703131999</v>
      </c>
    </row>
    <row r="207" spans="1:3" x14ac:dyDescent="0.25">
      <c r="A207" s="2" t="str">
        <f>"Prokipová Natália"</f>
        <v>Prokipová Natália</v>
      </c>
      <c r="B207" s="1" t="str">
        <f t="shared" si="7"/>
        <v>II. G</v>
      </c>
      <c r="C207" s="3" t="str">
        <f>"307121791"</f>
        <v>307121791</v>
      </c>
    </row>
    <row r="208" spans="1:3" x14ac:dyDescent="0.25">
      <c r="A208" s="2" t="str">
        <f>"Pyržová Rebeka"</f>
        <v>Pyržová Rebeka</v>
      </c>
      <c r="B208" s="1" t="str">
        <f t="shared" si="7"/>
        <v>II. G</v>
      </c>
      <c r="C208" s="3" t="str">
        <f>"302101695"</f>
        <v>302101695</v>
      </c>
    </row>
    <row r="209" spans="1:3" x14ac:dyDescent="0.25">
      <c r="A209" s="2" t="str">
        <f>"Selmani Vivien"</f>
        <v>Selmani Vivien</v>
      </c>
      <c r="B209" s="1" t="str">
        <f t="shared" si="7"/>
        <v>II. G</v>
      </c>
      <c r="C209" s="3" t="str">
        <f>"404131692"</f>
        <v>404131692</v>
      </c>
    </row>
    <row r="210" spans="1:3" x14ac:dyDescent="0.25">
      <c r="A210" s="2" t="str">
        <f>"Simková Sandra"</f>
        <v>Simková Sandra</v>
      </c>
      <c r="B210" s="1" t="str">
        <f t="shared" si="7"/>
        <v>II. G</v>
      </c>
      <c r="C210" s="3" t="str">
        <f>"502191493"</f>
        <v>502191493</v>
      </c>
    </row>
    <row r="211" spans="1:3" x14ac:dyDescent="0.25">
      <c r="A211" s="2" t="str">
        <f>"Stojanová Simona"</f>
        <v>Stojanová Simona</v>
      </c>
      <c r="B211" s="1" t="str">
        <f t="shared" si="7"/>
        <v>II. G</v>
      </c>
      <c r="C211" s="3" t="str">
        <f>"309131998"</f>
        <v>309131998</v>
      </c>
    </row>
    <row r="212" spans="1:3" x14ac:dyDescent="0.25">
      <c r="A212" s="2" t="str">
        <f>"Stupárová Liliana"</f>
        <v>Stupárová Liliana</v>
      </c>
      <c r="B212" s="1" t="str">
        <f t="shared" si="7"/>
        <v>II. G</v>
      </c>
      <c r="C212" s="3" t="str">
        <f>"402121394"</f>
        <v>402121394</v>
      </c>
    </row>
    <row r="213" spans="1:3" x14ac:dyDescent="0.25">
      <c r="A213" s="2" t="str">
        <f>"Škapura Tomáš"</f>
        <v>Škapura Tomáš</v>
      </c>
      <c r="B213" s="1" t="str">
        <f t="shared" si="7"/>
        <v>II. G</v>
      </c>
      <c r="C213" s="3" t="str">
        <f>"209141699"</f>
        <v>209141699</v>
      </c>
    </row>
    <row r="214" spans="1:3" ht="15.75" thickBot="1" x14ac:dyDescent="0.3">
      <c r="A214" s="4" t="str">
        <f>"Šterbáková Sofia"</f>
        <v>Šterbáková Sofia</v>
      </c>
      <c r="B214" s="5" t="str">
        <f t="shared" si="7"/>
        <v>II. G</v>
      </c>
      <c r="C214" s="6" t="str">
        <f>"906151198"</f>
        <v>906151198</v>
      </c>
    </row>
    <row r="215" spans="1:3" ht="15.75" thickBot="1" x14ac:dyDescent="0.3"/>
    <row r="216" spans="1:3" ht="15.75" thickBot="1" x14ac:dyDescent="0.3">
      <c r="A216" s="10" t="str">
        <f>"Používateľ"</f>
        <v>Používateľ</v>
      </c>
      <c r="B216" s="11" t="str">
        <f>"Trieda"</f>
        <v>Trieda</v>
      </c>
      <c r="C216" s="12" t="str">
        <f>"Variabilný symbol"</f>
        <v>Variabilný symbol</v>
      </c>
    </row>
    <row r="217" spans="1:3" x14ac:dyDescent="0.25">
      <c r="A217" s="7" t="str">
        <f>"Bereščáková Tímea"</f>
        <v>Bereščáková Tímea</v>
      </c>
      <c r="B217" s="8" t="str">
        <f t="shared" ref="B217:B243" si="8">"III. A"</f>
        <v>III. A</v>
      </c>
      <c r="C217" s="9" t="str">
        <f>"304151991"</f>
        <v>304151991</v>
      </c>
    </row>
    <row r="218" spans="1:3" x14ac:dyDescent="0.25">
      <c r="A218" s="2" t="str">
        <f>"Brudňáková Bianka"</f>
        <v>Brudňáková Bianka</v>
      </c>
      <c r="B218" s="1" t="str">
        <f t="shared" si="8"/>
        <v>III. A</v>
      </c>
      <c r="C218" s="3" t="str">
        <f>"905171897"</f>
        <v>905171897</v>
      </c>
    </row>
    <row r="219" spans="1:3" x14ac:dyDescent="0.25">
      <c r="A219" s="2" t="str">
        <f>"Draganovská Kristína"</f>
        <v>Draganovská Kristína</v>
      </c>
      <c r="B219" s="1" t="str">
        <f t="shared" si="8"/>
        <v>III. A</v>
      </c>
      <c r="C219" s="3" t="str">
        <f>"309161598"</f>
        <v>309161598</v>
      </c>
    </row>
    <row r="220" spans="1:3" x14ac:dyDescent="0.25">
      <c r="A220" s="2" t="str">
        <f>"Gracová Petra"</f>
        <v>Gracová Petra</v>
      </c>
      <c r="B220" s="1" t="str">
        <f t="shared" si="8"/>
        <v>III. A</v>
      </c>
      <c r="C220" s="3" t="str">
        <f>"203111896"</f>
        <v>203111896</v>
      </c>
    </row>
    <row r="221" spans="1:3" x14ac:dyDescent="0.25">
      <c r="A221" s="2" t="str">
        <f>"Hanobíková Sára"</f>
        <v>Hanobíková Sára</v>
      </c>
      <c r="B221" s="1" t="str">
        <f t="shared" si="8"/>
        <v>III. A</v>
      </c>
      <c r="C221" s="3" t="str">
        <f>"505181799"</f>
        <v>505181799</v>
      </c>
    </row>
    <row r="222" spans="1:3" x14ac:dyDescent="0.25">
      <c r="A222" s="2" t="str">
        <f>"Hlavinková Darina"</f>
        <v>Hlavinková Darina</v>
      </c>
      <c r="B222" s="1" t="str">
        <f t="shared" si="8"/>
        <v>III. A</v>
      </c>
      <c r="C222" s="3" t="str">
        <f>"802191298"</f>
        <v>802191298</v>
      </c>
    </row>
    <row r="223" spans="1:3" x14ac:dyDescent="0.25">
      <c r="A223" s="2" t="str">
        <f>"Ivanová Nina"</f>
        <v>Ivanová Nina</v>
      </c>
      <c r="B223" s="1" t="str">
        <f t="shared" si="8"/>
        <v>III. A</v>
      </c>
      <c r="C223" s="3" t="str">
        <f>"601101592"</f>
        <v>601101592</v>
      </c>
    </row>
    <row r="224" spans="1:3" x14ac:dyDescent="0.25">
      <c r="A224" s="2" t="str">
        <f>"Jurčišinová Alžbeta"</f>
        <v>Jurčišinová Alžbeta</v>
      </c>
      <c r="B224" s="1" t="str">
        <f t="shared" si="8"/>
        <v>III. A</v>
      </c>
      <c r="C224" s="3" t="str">
        <f>"509191498"</f>
        <v>509191498</v>
      </c>
    </row>
    <row r="225" spans="1:3" x14ac:dyDescent="0.25">
      <c r="A225" s="2" t="str">
        <f>"Jusková Daniela"</f>
        <v>Jusková Daniela</v>
      </c>
      <c r="B225" s="1" t="str">
        <f t="shared" si="8"/>
        <v>III. A</v>
      </c>
      <c r="C225" s="3" t="str">
        <f>"307131098"</f>
        <v>307131098</v>
      </c>
    </row>
    <row r="226" spans="1:3" x14ac:dyDescent="0.25">
      <c r="A226" s="2" t="str">
        <f>"Kaľatová Barbora"</f>
        <v>Kaľatová Barbora</v>
      </c>
      <c r="B226" s="1" t="str">
        <f t="shared" si="8"/>
        <v>III. A</v>
      </c>
      <c r="C226" s="3" t="str">
        <f>"603151592"</f>
        <v>603151592</v>
      </c>
    </row>
    <row r="227" spans="1:3" x14ac:dyDescent="0.25">
      <c r="A227" s="2" t="str">
        <f>"Kaňuchová Veronika"</f>
        <v>Kaňuchová Veronika</v>
      </c>
      <c r="B227" s="1" t="str">
        <f t="shared" si="8"/>
        <v>III. A</v>
      </c>
      <c r="C227" s="3" t="str">
        <f>"605131593"</f>
        <v>605131593</v>
      </c>
    </row>
    <row r="228" spans="1:3" x14ac:dyDescent="0.25">
      <c r="A228" s="2" t="str">
        <f>"Mačej Bruno"</f>
        <v>Mačej Bruno</v>
      </c>
      <c r="B228" s="1" t="str">
        <f t="shared" si="8"/>
        <v>III. A</v>
      </c>
      <c r="C228" s="3" t="str">
        <f>"109111994"</f>
        <v>109111994</v>
      </c>
    </row>
    <row r="229" spans="1:3" x14ac:dyDescent="0.25">
      <c r="A229" s="2" t="str">
        <f>"Mihalovová Soňa"</f>
        <v>Mihalovová Soňa</v>
      </c>
      <c r="B229" s="1" t="str">
        <f t="shared" si="8"/>
        <v>III. A</v>
      </c>
      <c r="C229" s="3" t="str">
        <f>"808181693"</f>
        <v>808181693</v>
      </c>
    </row>
    <row r="230" spans="1:3" x14ac:dyDescent="0.25">
      <c r="A230" s="2" t="str">
        <f>"Molčanová Lívia"</f>
        <v>Molčanová Lívia</v>
      </c>
      <c r="B230" s="1" t="str">
        <f t="shared" si="8"/>
        <v>III. A</v>
      </c>
      <c r="C230" s="3" t="str">
        <f>"403121394"</f>
        <v>403121394</v>
      </c>
    </row>
    <row r="231" spans="1:3" x14ac:dyDescent="0.25">
      <c r="A231" s="2" t="str">
        <f>"Nováková Sofia"</f>
        <v>Nováková Sofia</v>
      </c>
      <c r="B231" s="1" t="str">
        <f t="shared" si="8"/>
        <v>III. A</v>
      </c>
      <c r="C231" s="3" t="str">
        <f>"600161793"</f>
        <v>600161793</v>
      </c>
    </row>
    <row r="232" spans="1:3" x14ac:dyDescent="0.25">
      <c r="A232" s="2" t="str">
        <f>"Onderková Mária"</f>
        <v>Onderková Mária</v>
      </c>
      <c r="B232" s="1" t="str">
        <f t="shared" si="8"/>
        <v>III. A</v>
      </c>
      <c r="C232" s="3" t="str">
        <f>"400131199"</f>
        <v>400131199</v>
      </c>
    </row>
    <row r="233" spans="1:3" x14ac:dyDescent="0.25">
      <c r="A233" s="2" t="str">
        <f>"Patkaň Andrej"</f>
        <v>Patkaň Andrej</v>
      </c>
      <c r="B233" s="1" t="str">
        <f t="shared" si="8"/>
        <v>III. A</v>
      </c>
      <c r="C233" s="3" t="str">
        <f>"102171292"</f>
        <v>102171292</v>
      </c>
    </row>
    <row r="234" spans="1:3" x14ac:dyDescent="0.25">
      <c r="A234" s="2" t="str">
        <f>"Pavlusová Nikola"</f>
        <v>Pavlusová Nikola</v>
      </c>
      <c r="B234" s="1" t="str">
        <f t="shared" si="8"/>
        <v>III. A</v>
      </c>
      <c r="C234" s="3" t="str">
        <f>"208111693"</f>
        <v>208111693</v>
      </c>
    </row>
    <row r="235" spans="1:3" x14ac:dyDescent="0.25">
      <c r="A235" s="2" t="str">
        <f>"Porubská Vanessa"</f>
        <v>Porubská Vanessa</v>
      </c>
      <c r="B235" s="1" t="str">
        <f t="shared" si="8"/>
        <v>III. A</v>
      </c>
      <c r="C235" s="3" t="str">
        <f>"504141390"</f>
        <v>504141390</v>
      </c>
    </row>
    <row r="236" spans="1:3" x14ac:dyDescent="0.25">
      <c r="A236" s="2" t="str">
        <f>"Révayová Janka"</f>
        <v>Révayová Janka</v>
      </c>
      <c r="B236" s="1" t="str">
        <f t="shared" si="8"/>
        <v>III. A</v>
      </c>
      <c r="C236" s="3" t="str">
        <f>"906121196"</f>
        <v>906121196</v>
      </c>
    </row>
    <row r="237" spans="1:3" x14ac:dyDescent="0.25">
      <c r="A237" s="2" t="str">
        <f>"Slivová Zuzana"</f>
        <v>Slivová Zuzana</v>
      </c>
      <c r="B237" s="1" t="str">
        <f t="shared" si="8"/>
        <v>III. A</v>
      </c>
      <c r="C237" s="3" t="str">
        <f>"509111290"</f>
        <v>509111290</v>
      </c>
    </row>
    <row r="238" spans="1:3" x14ac:dyDescent="0.25">
      <c r="A238" s="2" t="str">
        <f>"Stachura Dávid"</f>
        <v>Stachura Dávid</v>
      </c>
      <c r="B238" s="1" t="str">
        <f t="shared" si="8"/>
        <v>III. A</v>
      </c>
      <c r="C238" s="3" t="str">
        <f>"301161993"</f>
        <v>301161993</v>
      </c>
    </row>
    <row r="239" spans="1:3" x14ac:dyDescent="0.25">
      <c r="A239" s="2" t="str">
        <f>"Škrovánková Diana"</f>
        <v>Škrovánková Diana</v>
      </c>
      <c r="B239" s="1" t="str">
        <f t="shared" si="8"/>
        <v>III. A</v>
      </c>
      <c r="C239" s="3" t="str">
        <f>"906191693"</f>
        <v>906191693</v>
      </c>
    </row>
    <row r="240" spans="1:3" x14ac:dyDescent="0.25">
      <c r="A240" s="2" t="str">
        <f>"Tarcalová Barbora"</f>
        <v>Tarcalová Barbora</v>
      </c>
      <c r="B240" s="1" t="str">
        <f t="shared" si="8"/>
        <v>III. A</v>
      </c>
      <c r="C240" s="3" t="str">
        <f>"600111993"</f>
        <v>600111993</v>
      </c>
    </row>
    <row r="241" spans="1:3" x14ac:dyDescent="0.25">
      <c r="A241" s="2" t="str">
        <f>"Uhrinová Sofia"</f>
        <v>Uhrinová Sofia</v>
      </c>
      <c r="B241" s="1" t="str">
        <f t="shared" si="8"/>
        <v>III. A</v>
      </c>
      <c r="C241" s="3" t="str">
        <f>"205171892"</f>
        <v>205171892</v>
      </c>
    </row>
    <row r="242" spans="1:3" x14ac:dyDescent="0.25">
      <c r="A242" s="2" t="str">
        <f>"Vanátová Zuzana"</f>
        <v>Vanátová Zuzana</v>
      </c>
      <c r="B242" s="1" t="str">
        <f t="shared" si="8"/>
        <v>III. A</v>
      </c>
      <c r="C242" s="3" t="str">
        <f>"807181898"</f>
        <v>807181898</v>
      </c>
    </row>
    <row r="243" spans="1:3" ht="15.75" thickBot="1" x14ac:dyDescent="0.3">
      <c r="A243" s="4" t="str">
        <f>"Vyskočová Denisa"</f>
        <v>Vyskočová Denisa</v>
      </c>
      <c r="B243" s="5" t="str">
        <f t="shared" si="8"/>
        <v>III. A</v>
      </c>
      <c r="C243" s="6" t="str">
        <f>"107131095"</f>
        <v>107131095</v>
      </c>
    </row>
    <row r="244" spans="1:3" ht="15.75" thickBot="1" x14ac:dyDescent="0.3"/>
    <row r="245" spans="1:3" ht="15.75" thickBot="1" x14ac:dyDescent="0.3">
      <c r="A245" s="10" t="str">
        <f>"Používateľ"</f>
        <v>Používateľ</v>
      </c>
      <c r="B245" s="11" t="str">
        <f>"Trieda"</f>
        <v>Trieda</v>
      </c>
      <c r="C245" s="12" t="str">
        <f>"Variabilný symbol"</f>
        <v>Variabilný symbol</v>
      </c>
    </row>
    <row r="246" spans="1:3" x14ac:dyDescent="0.25">
      <c r="A246" s="7" t="str">
        <f>"Basár Adam"</f>
        <v>Basár Adam</v>
      </c>
      <c r="B246" s="8" t="str">
        <f t="shared" ref="B246:B261" si="9">"III. B"</f>
        <v>III. B</v>
      </c>
      <c r="C246" s="9" t="str">
        <f>"700111090"</f>
        <v>700111090</v>
      </c>
    </row>
    <row r="247" spans="1:3" x14ac:dyDescent="0.25">
      <c r="A247" s="2" t="str">
        <f>"Biath Filip"</f>
        <v>Biath Filip</v>
      </c>
      <c r="B247" s="1" t="str">
        <f t="shared" si="9"/>
        <v>III. B</v>
      </c>
      <c r="C247" s="3" t="str">
        <f>"503111292"</f>
        <v>503111292</v>
      </c>
    </row>
    <row r="248" spans="1:3" x14ac:dyDescent="0.25">
      <c r="A248" s="2" t="str">
        <f>"Gregová Timea"</f>
        <v>Gregová Timea</v>
      </c>
      <c r="B248" s="1" t="str">
        <f t="shared" si="9"/>
        <v>III. B</v>
      </c>
      <c r="C248" s="3" t="str">
        <f>"908151792"</f>
        <v>908151792</v>
      </c>
    </row>
    <row r="249" spans="1:3" x14ac:dyDescent="0.25">
      <c r="A249" s="2" t="str">
        <f>"Hirčáková Ema"</f>
        <v>Hirčáková Ema</v>
      </c>
      <c r="B249" s="1" t="str">
        <f t="shared" si="9"/>
        <v>III. B</v>
      </c>
      <c r="C249" s="3" t="str">
        <f>"507141196"</f>
        <v>507141196</v>
      </c>
    </row>
    <row r="250" spans="1:3" x14ac:dyDescent="0.25">
      <c r="A250" s="2" t="str">
        <f>"Humeník Adam"</f>
        <v>Humeník Adam</v>
      </c>
      <c r="B250" s="1" t="str">
        <f t="shared" si="9"/>
        <v>III. B</v>
      </c>
      <c r="C250" s="3" t="str">
        <f>"900101693"</f>
        <v>900101693</v>
      </c>
    </row>
    <row r="251" spans="1:3" x14ac:dyDescent="0.25">
      <c r="A251" s="2" t="str">
        <f>"Chovancová Ema"</f>
        <v>Chovancová Ema</v>
      </c>
      <c r="B251" s="1" t="str">
        <f t="shared" si="9"/>
        <v>III. B</v>
      </c>
      <c r="C251" s="3" t="str">
        <f>"704111992"</f>
        <v>704111992</v>
      </c>
    </row>
    <row r="252" spans="1:3" x14ac:dyDescent="0.25">
      <c r="A252" s="2" t="str">
        <f>"Iľková Zuzana"</f>
        <v>Iľková Zuzana</v>
      </c>
      <c r="B252" s="1" t="str">
        <f t="shared" si="9"/>
        <v>III. B</v>
      </c>
      <c r="C252" s="3" t="str">
        <f>"200101199"</f>
        <v>200101199</v>
      </c>
    </row>
    <row r="253" spans="1:3" x14ac:dyDescent="0.25">
      <c r="A253" s="2" t="str">
        <f>"Kertýsová Terézia"</f>
        <v>Kertýsová Terézia</v>
      </c>
      <c r="B253" s="1" t="str">
        <f t="shared" si="9"/>
        <v>III. B</v>
      </c>
      <c r="C253" s="3" t="str">
        <f>"300171295"</f>
        <v>300171295</v>
      </c>
    </row>
    <row r="254" spans="1:3" x14ac:dyDescent="0.25">
      <c r="A254" s="2" t="str">
        <f>"Kozubová Bibiána"</f>
        <v>Kozubová Bibiána</v>
      </c>
      <c r="B254" s="1" t="str">
        <f t="shared" si="9"/>
        <v>III. B</v>
      </c>
      <c r="C254" s="3" t="str">
        <f>"501131990"</f>
        <v>501131990</v>
      </c>
    </row>
    <row r="255" spans="1:3" x14ac:dyDescent="0.25">
      <c r="A255" s="2" t="str">
        <f>"Nachtmannová Erika"</f>
        <v>Nachtmannová Erika</v>
      </c>
      <c r="B255" s="1" t="str">
        <f t="shared" si="9"/>
        <v>III. B</v>
      </c>
      <c r="C255" s="3" t="str">
        <f>"800151590"</f>
        <v>800151590</v>
      </c>
    </row>
    <row r="256" spans="1:3" x14ac:dyDescent="0.25">
      <c r="A256" s="2" t="str">
        <f>"Ribovičová Soňa"</f>
        <v>Ribovičová Soňa</v>
      </c>
      <c r="B256" s="1" t="str">
        <f t="shared" si="9"/>
        <v>III. B</v>
      </c>
      <c r="C256" s="3" t="str">
        <f>"108121197"</f>
        <v>108121197</v>
      </c>
    </row>
    <row r="257" spans="1:3" x14ac:dyDescent="0.25">
      <c r="A257" s="2" t="str">
        <f>"Sobeková Nina"</f>
        <v>Sobeková Nina</v>
      </c>
      <c r="B257" s="1" t="str">
        <f t="shared" si="9"/>
        <v>III. B</v>
      </c>
      <c r="C257" s="3" t="str">
        <f>"209111893"</f>
        <v>209111893</v>
      </c>
    </row>
    <row r="258" spans="1:3" x14ac:dyDescent="0.25">
      <c r="A258" s="2" t="str">
        <f>"Svobodová Andrea"</f>
        <v>Svobodová Andrea</v>
      </c>
      <c r="B258" s="1" t="str">
        <f t="shared" si="9"/>
        <v>III. B</v>
      </c>
      <c r="C258" s="3" t="str">
        <f>"602121596"</f>
        <v>602121596</v>
      </c>
    </row>
    <row r="259" spans="1:3" x14ac:dyDescent="0.25">
      <c r="A259" s="2" t="str">
        <f>"Šľachtičová Simona"</f>
        <v>Šľachtičová Simona</v>
      </c>
      <c r="B259" s="1" t="str">
        <f t="shared" si="9"/>
        <v>III. B</v>
      </c>
      <c r="C259" s="3" t="str">
        <f>"805171196"</f>
        <v>805171196</v>
      </c>
    </row>
    <row r="260" spans="1:3" x14ac:dyDescent="0.25">
      <c r="A260" s="2" t="str">
        <f>"Tarnovská Viktória"</f>
        <v>Tarnovská Viktória</v>
      </c>
      <c r="B260" s="1" t="str">
        <f t="shared" si="9"/>
        <v>III. B</v>
      </c>
      <c r="C260" s="3" t="str">
        <f>"700101397"</f>
        <v>700101397</v>
      </c>
    </row>
    <row r="261" spans="1:3" ht="15.75" thickBot="1" x14ac:dyDescent="0.3">
      <c r="A261" s="4" t="str">
        <f>"Tulenko Tomáš"</f>
        <v>Tulenko Tomáš</v>
      </c>
      <c r="B261" s="5" t="str">
        <f t="shared" si="9"/>
        <v>III. B</v>
      </c>
      <c r="C261" s="6" t="str">
        <f>"502101490"</f>
        <v>502101490</v>
      </c>
    </row>
    <row r="262" spans="1:3" ht="15.75" thickBot="1" x14ac:dyDescent="0.3"/>
    <row r="263" spans="1:3" ht="15.75" thickBot="1" x14ac:dyDescent="0.3">
      <c r="A263" s="10" t="str">
        <f>"Používateľ"</f>
        <v>Používateľ</v>
      </c>
      <c r="B263" s="11" t="str">
        <f>"Trieda"</f>
        <v>Trieda</v>
      </c>
      <c r="C263" s="12" t="str">
        <f>"Variabilný symbol"</f>
        <v>Variabilný symbol</v>
      </c>
    </row>
    <row r="264" spans="1:3" x14ac:dyDescent="0.25">
      <c r="A264" s="7" t="str">
        <f>"Baranová Bernadeta"</f>
        <v>Baranová Bernadeta</v>
      </c>
      <c r="B264" s="8" t="str">
        <f t="shared" ref="B264:B289" si="10">"III. C"</f>
        <v>III. C</v>
      </c>
      <c r="C264" s="9" t="str">
        <f>"402171698"</f>
        <v>402171698</v>
      </c>
    </row>
    <row r="265" spans="1:3" x14ac:dyDescent="0.25">
      <c r="A265" s="2" t="str">
        <f>"Bučko Alex"</f>
        <v>Bučko Alex</v>
      </c>
      <c r="B265" s="1" t="str">
        <f t="shared" si="10"/>
        <v>III. C</v>
      </c>
      <c r="C265" s="3" t="str">
        <f>"507131698"</f>
        <v>507131698</v>
      </c>
    </row>
    <row r="266" spans="1:3" x14ac:dyDescent="0.25">
      <c r="A266" s="2" t="str">
        <f>"Dančišinová Petronela"</f>
        <v>Dančišinová Petronela</v>
      </c>
      <c r="B266" s="1" t="str">
        <f t="shared" si="10"/>
        <v>III. C</v>
      </c>
      <c r="C266" s="3" t="str">
        <f>"500181294"</f>
        <v>500181294</v>
      </c>
    </row>
    <row r="267" spans="1:3" x14ac:dyDescent="0.25">
      <c r="A267" s="2" t="str">
        <f>"Hankovský Jerguš"</f>
        <v>Hankovský Jerguš</v>
      </c>
      <c r="B267" s="1" t="str">
        <f t="shared" si="10"/>
        <v>III. C</v>
      </c>
      <c r="C267" s="3" t="str">
        <f>"803191690"</f>
        <v>803191690</v>
      </c>
    </row>
    <row r="268" spans="1:3" x14ac:dyDescent="0.25">
      <c r="A268" s="2" t="str">
        <f>"Hij Alexander"</f>
        <v>Hij Alexander</v>
      </c>
      <c r="B268" s="1" t="str">
        <f t="shared" si="10"/>
        <v>III. C</v>
      </c>
      <c r="C268" s="3" t="str">
        <f>"602191791"</f>
        <v>602191791</v>
      </c>
    </row>
    <row r="269" spans="1:3" x14ac:dyDescent="0.25">
      <c r="A269" s="2" t="str">
        <f>"Hijová Zuzana"</f>
        <v>Hijová Zuzana</v>
      </c>
      <c r="B269" s="1" t="str">
        <f t="shared" si="10"/>
        <v>III. C</v>
      </c>
      <c r="C269" s="3" t="str">
        <f>"508111295"</f>
        <v>508111295</v>
      </c>
    </row>
    <row r="270" spans="1:3" x14ac:dyDescent="0.25">
      <c r="A270" s="2" t="str">
        <f>"Hopková Alexandra"</f>
        <v>Hopková Alexandra</v>
      </c>
      <c r="B270" s="1" t="str">
        <f t="shared" si="10"/>
        <v>III. C</v>
      </c>
      <c r="C270" s="3" t="str">
        <f>"306161896"</f>
        <v>306161896</v>
      </c>
    </row>
    <row r="271" spans="1:3" x14ac:dyDescent="0.25">
      <c r="A271" s="2" t="str">
        <f>"Chovan Samuel"</f>
        <v>Chovan Samuel</v>
      </c>
      <c r="B271" s="1" t="str">
        <f t="shared" si="10"/>
        <v>III. C</v>
      </c>
      <c r="C271" s="3" t="str">
        <f>"905191598"</f>
        <v>905191598</v>
      </c>
    </row>
    <row r="272" spans="1:3" x14ac:dyDescent="0.25">
      <c r="A272" s="2" t="str">
        <f>"Jusko Marcel"</f>
        <v>Jusko Marcel</v>
      </c>
      <c r="B272" s="1" t="str">
        <f t="shared" si="10"/>
        <v>III. C</v>
      </c>
      <c r="C272" s="3" t="str">
        <f>"206181291"</f>
        <v>206181291</v>
      </c>
    </row>
    <row r="273" spans="1:3" x14ac:dyDescent="0.25">
      <c r="A273" s="2" t="str">
        <f>"Kandráčová Katrin"</f>
        <v>Kandráčová Katrin</v>
      </c>
      <c r="B273" s="1" t="str">
        <f t="shared" si="10"/>
        <v>III. C</v>
      </c>
      <c r="C273" s="3" t="str">
        <f>"508171792"</f>
        <v>508171792</v>
      </c>
    </row>
    <row r="274" spans="1:3" x14ac:dyDescent="0.25">
      <c r="A274" s="2" t="str">
        <f>"Kapec Patrik"</f>
        <v>Kapec Patrik</v>
      </c>
      <c r="B274" s="1" t="str">
        <f t="shared" si="10"/>
        <v>III. C</v>
      </c>
      <c r="C274" s="3" t="str">
        <f>"302191590"</f>
        <v>302191590</v>
      </c>
    </row>
    <row r="275" spans="1:3" x14ac:dyDescent="0.25">
      <c r="A275" s="2" t="str">
        <f>"Kollárovič Radan"</f>
        <v>Kollárovič Radan</v>
      </c>
      <c r="B275" s="1" t="str">
        <f t="shared" si="10"/>
        <v>III. C</v>
      </c>
      <c r="C275" s="3" t="str">
        <f>"600141195"</f>
        <v>600141195</v>
      </c>
    </row>
    <row r="276" spans="1:3" x14ac:dyDescent="0.25">
      <c r="A276" s="2" t="str">
        <f>"Lešičková Sára"</f>
        <v>Lešičková Sára</v>
      </c>
      <c r="B276" s="1" t="str">
        <f t="shared" si="10"/>
        <v>III. C</v>
      </c>
      <c r="C276" s="3" t="str">
        <f>"903171190"</f>
        <v>903171190</v>
      </c>
    </row>
    <row r="277" spans="1:3" x14ac:dyDescent="0.25">
      <c r="A277" s="2" t="str">
        <f>"Loyová Amália"</f>
        <v>Loyová Amália</v>
      </c>
      <c r="B277" s="1" t="str">
        <f t="shared" si="10"/>
        <v>III. C</v>
      </c>
      <c r="C277" s="3" t="str">
        <f>"609111592"</f>
        <v>609111592</v>
      </c>
    </row>
    <row r="278" spans="1:3" x14ac:dyDescent="0.25">
      <c r="A278" s="2" t="str">
        <f>"Mank Marek"</f>
        <v>Mank Marek</v>
      </c>
      <c r="B278" s="1" t="str">
        <f t="shared" si="10"/>
        <v>III. C</v>
      </c>
      <c r="C278" s="3" t="str">
        <f>"204181194"</f>
        <v>204181194</v>
      </c>
    </row>
    <row r="279" spans="1:3" x14ac:dyDescent="0.25">
      <c r="A279" s="2" t="str">
        <f>"Mihalčin Marek"</f>
        <v>Mihalčin Marek</v>
      </c>
      <c r="B279" s="1" t="str">
        <f t="shared" si="10"/>
        <v>III. C</v>
      </c>
      <c r="C279" s="3" t="str">
        <f>"602131599"</f>
        <v>602131599</v>
      </c>
    </row>
    <row r="280" spans="1:3" x14ac:dyDescent="0.25">
      <c r="A280" s="2" t="str">
        <f>"Mojdisová Adela"</f>
        <v>Mojdisová Adela</v>
      </c>
      <c r="B280" s="1" t="str">
        <f t="shared" si="10"/>
        <v>III. C</v>
      </c>
      <c r="C280" s="3" t="str">
        <f>"409141395"</f>
        <v>409141395</v>
      </c>
    </row>
    <row r="281" spans="1:3" x14ac:dyDescent="0.25">
      <c r="A281" s="2" t="str">
        <f>"Olejárová Ella"</f>
        <v>Olejárová Ella</v>
      </c>
      <c r="B281" s="1" t="str">
        <f t="shared" si="10"/>
        <v>III. C</v>
      </c>
      <c r="C281" s="3" t="str">
        <f>"102141794"</f>
        <v>102141794</v>
      </c>
    </row>
    <row r="282" spans="1:3" x14ac:dyDescent="0.25">
      <c r="A282" s="2" t="str">
        <f>"Renčková Lívia"</f>
        <v>Renčková Lívia</v>
      </c>
      <c r="B282" s="1" t="str">
        <f t="shared" si="10"/>
        <v>III. C</v>
      </c>
      <c r="C282" s="3" t="str">
        <f>"305111497"</f>
        <v>305111497</v>
      </c>
    </row>
    <row r="283" spans="1:3" x14ac:dyDescent="0.25">
      <c r="A283" s="2" t="str">
        <f>"Steranka Martin"</f>
        <v>Steranka Martin</v>
      </c>
      <c r="B283" s="1" t="str">
        <f t="shared" si="10"/>
        <v>III. C</v>
      </c>
      <c r="C283" s="3" t="str">
        <f>"601121996"</f>
        <v>601121996</v>
      </c>
    </row>
    <row r="284" spans="1:3" x14ac:dyDescent="0.25">
      <c r="A284" s="2" t="str">
        <f>"Steranková Karolína"</f>
        <v>Steranková Karolína</v>
      </c>
      <c r="B284" s="1" t="str">
        <f t="shared" si="10"/>
        <v>III. C</v>
      </c>
      <c r="C284" s="3" t="str">
        <f>"509181591"</f>
        <v>509181591</v>
      </c>
    </row>
    <row r="285" spans="1:3" x14ac:dyDescent="0.25">
      <c r="A285" s="2" t="str">
        <f>"Ščerbatý Alex"</f>
        <v>Ščerbatý Alex</v>
      </c>
      <c r="B285" s="1" t="str">
        <f t="shared" si="10"/>
        <v>III. C</v>
      </c>
      <c r="C285" s="3" t="str">
        <f>"902121193"</f>
        <v>902121193</v>
      </c>
    </row>
    <row r="286" spans="1:3" x14ac:dyDescent="0.25">
      <c r="A286" s="2" t="str">
        <f>"Tomášková Romana Martina"</f>
        <v>Tomášková Romana Martina</v>
      </c>
      <c r="B286" s="1" t="str">
        <f t="shared" si="10"/>
        <v>III. C</v>
      </c>
      <c r="C286" s="3" t="str">
        <f>"704111890"</f>
        <v>704111890</v>
      </c>
    </row>
    <row r="287" spans="1:3" x14ac:dyDescent="0.25">
      <c r="A287" s="2" t="str">
        <f>"Valíček Timotej"</f>
        <v>Valíček Timotej</v>
      </c>
      <c r="B287" s="1" t="str">
        <f t="shared" si="10"/>
        <v>III. C</v>
      </c>
      <c r="C287" s="3" t="str">
        <f>"808161895"</f>
        <v>808161895</v>
      </c>
    </row>
    <row r="288" spans="1:3" x14ac:dyDescent="0.25">
      <c r="A288" s="2" t="str">
        <f>"Vašičkaninová Viktória"</f>
        <v>Vašičkaninová Viktória</v>
      </c>
      <c r="B288" s="1" t="str">
        <f t="shared" si="10"/>
        <v>III. C</v>
      </c>
      <c r="C288" s="3" t="str">
        <f>"502171794"</f>
        <v>502171794</v>
      </c>
    </row>
    <row r="289" spans="1:3" ht="15.75" thickBot="1" x14ac:dyDescent="0.3">
      <c r="A289" s="4" t="str">
        <f>"Vilček Matúš"</f>
        <v>Vilček Matúš</v>
      </c>
      <c r="B289" s="5" t="str">
        <f t="shared" si="10"/>
        <v>III. C</v>
      </c>
      <c r="C289" s="6" t="str">
        <f>"703141590"</f>
        <v>703141590</v>
      </c>
    </row>
    <row r="290" spans="1:3" ht="15.75" thickBot="1" x14ac:dyDescent="0.3"/>
    <row r="291" spans="1:3" ht="15.75" thickBot="1" x14ac:dyDescent="0.3">
      <c r="A291" s="10" t="str">
        <f>"Používateľ"</f>
        <v>Používateľ</v>
      </c>
      <c r="B291" s="11" t="str">
        <f>"Trieda"</f>
        <v>Trieda</v>
      </c>
      <c r="C291" s="12" t="str">
        <f>"Variabilný symbol"</f>
        <v>Variabilný symbol</v>
      </c>
    </row>
    <row r="292" spans="1:3" x14ac:dyDescent="0.25">
      <c r="A292" s="7" t="str">
        <f>"Adamčová Katarína"</f>
        <v>Adamčová Katarína</v>
      </c>
      <c r="B292" s="8" t="str">
        <f t="shared" ref="B292:B313" si="11">"III. G"</f>
        <v>III. G</v>
      </c>
      <c r="C292" s="9" t="str">
        <f>"805121096"</f>
        <v>805121096</v>
      </c>
    </row>
    <row r="293" spans="1:3" x14ac:dyDescent="0.25">
      <c r="A293" s="2" t="str">
        <f>"Cifra Alex"</f>
        <v>Cifra Alex</v>
      </c>
      <c r="B293" s="1" t="str">
        <f t="shared" si="11"/>
        <v>III. G</v>
      </c>
      <c r="C293" s="3" t="str">
        <f>"205111390"</f>
        <v>205111390</v>
      </c>
    </row>
    <row r="294" spans="1:3" x14ac:dyDescent="0.25">
      <c r="A294" s="2" t="str">
        <f>"Čepigová Miroslava"</f>
        <v>Čepigová Miroslava</v>
      </c>
      <c r="B294" s="1" t="str">
        <f t="shared" si="11"/>
        <v>III. G</v>
      </c>
      <c r="C294" s="3" t="str">
        <f>"303131399"</f>
        <v>303131399</v>
      </c>
    </row>
    <row r="295" spans="1:3" x14ac:dyDescent="0.25">
      <c r="A295" s="2" t="str">
        <f>"Eštočinová Ella"</f>
        <v>Eštočinová Ella</v>
      </c>
      <c r="B295" s="1" t="str">
        <f t="shared" si="11"/>
        <v>III. G</v>
      </c>
      <c r="C295" s="3" t="str">
        <f>"507191494"</f>
        <v>507191494</v>
      </c>
    </row>
    <row r="296" spans="1:3" x14ac:dyDescent="0.25">
      <c r="A296" s="2" t="str">
        <f>"Hanišová Alexandra"</f>
        <v>Hanišová Alexandra</v>
      </c>
      <c r="B296" s="1" t="str">
        <f t="shared" si="11"/>
        <v>III. G</v>
      </c>
      <c r="C296" s="3" t="str">
        <f>"203141897"</f>
        <v>203141897</v>
      </c>
    </row>
    <row r="297" spans="1:3" x14ac:dyDescent="0.25">
      <c r="A297" s="2" t="str">
        <f>"Hopková Katarína"</f>
        <v>Hopková Katarína</v>
      </c>
      <c r="B297" s="1" t="str">
        <f t="shared" si="11"/>
        <v>III. G</v>
      </c>
      <c r="C297" s="3" t="str">
        <f>"507101291"</f>
        <v>507101291</v>
      </c>
    </row>
    <row r="298" spans="1:3" x14ac:dyDescent="0.25">
      <c r="A298" s="2" t="str">
        <f>"Hudáková Lívia"</f>
        <v>Hudáková Lívia</v>
      </c>
      <c r="B298" s="1" t="str">
        <f t="shared" si="11"/>
        <v>III. G</v>
      </c>
      <c r="C298" s="3" t="str">
        <f>"306161399"</f>
        <v>306161399</v>
      </c>
    </row>
    <row r="299" spans="1:3" x14ac:dyDescent="0.25">
      <c r="A299" s="2" t="str">
        <f>"Jančošek Timotej"</f>
        <v>Jančošek Timotej</v>
      </c>
      <c r="B299" s="1" t="str">
        <f t="shared" si="11"/>
        <v>III. G</v>
      </c>
      <c r="C299" s="3" t="str">
        <f>"501171199"</f>
        <v>501171199</v>
      </c>
    </row>
    <row r="300" spans="1:3" x14ac:dyDescent="0.25">
      <c r="A300" s="2" t="str">
        <f>"Kramár Leonard"</f>
        <v>Kramár Leonard</v>
      </c>
      <c r="B300" s="1" t="str">
        <f t="shared" si="11"/>
        <v>III. G</v>
      </c>
      <c r="C300" s="3" t="str">
        <f>"309141890"</f>
        <v>309141890</v>
      </c>
    </row>
    <row r="301" spans="1:3" x14ac:dyDescent="0.25">
      <c r="A301" s="2" t="str">
        <f>"Kurimský Patrik"</f>
        <v>Kurimský Patrik</v>
      </c>
      <c r="B301" s="1" t="str">
        <f t="shared" si="11"/>
        <v>III. G</v>
      </c>
      <c r="C301" s="3" t="str">
        <f>"703111694"</f>
        <v>703111694</v>
      </c>
    </row>
    <row r="302" spans="1:3" x14ac:dyDescent="0.25">
      <c r="A302" s="2" t="str">
        <f>"Lazorová Tereza"</f>
        <v>Lazorová Tereza</v>
      </c>
      <c r="B302" s="1" t="str">
        <f t="shared" si="11"/>
        <v>III. G</v>
      </c>
      <c r="C302" s="3" t="str">
        <f>"800131695"</f>
        <v>800131695</v>
      </c>
    </row>
    <row r="303" spans="1:3" x14ac:dyDescent="0.25">
      <c r="A303" s="2" t="str">
        <f>"Mahová Šarlota"</f>
        <v>Mahová Šarlota</v>
      </c>
      <c r="B303" s="1" t="str">
        <f t="shared" si="11"/>
        <v>III. G</v>
      </c>
      <c r="C303" s="3" t="str">
        <f>"707151792"</f>
        <v>707151792</v>
      </c>
    </row>
    <row r="304" spans="1:3" x14ac:dyDescent="0.25">
      <c r="A304" s="2" t="str">
        <f>"Mištová Mária"</f>
        <v>Mištová Mária</v>
      </c>
      <c r="B304" s="1" t="str">
        <f t="shared" si="11"/>
        <v>III. G</v>
      </c>
      <c r="C304" s="3" t="str">
        <f>"801151590"</f>
        <v>801151590</v>
      </c>
    </row>
    <row r="305" spans="1:3" x14ac:dyDescent="0.25">
      <c r="A305" s="2" t="str">
        <f>"Mlynaričová Bronislava"</f>
        <v>Mlynaričová Bronislava</v>
      </c>
      <c r="B305" s="1" t="str">
        <f t="shared" si="11"/>
        <v>III. G</v>
      </c>
      <c r="C305" s="3" t="str">
        <f>"906101199"</f>
        <v>906101199</v>
      </c>
    </row>
    <row r="306" spans="1:3" x14ac:dyDescent="0.25">
      <c r="A306" s="2" t="str">
        <f>"Nagyová Johanka"</f>
        <v>Nagyová Johanka</v>
      </c>
      <c r="B306" s="1" t="str">
        <f t="shared" si="11"/>
        <v>III. G</v>
      </c>
      <c r="C306" s="3" t="str">
        <f>"503111196"</f>
        <v>503111196</v>
      </c>
    </row>
    <row r="307" spans="1:3" x14ac:dyDescent="0.25">
      <c r="A307" s="2" t="str">
        <f>"Priščák Viliam"</f>
        <v>Priščák Viliam</v>
      </c>
      <c r="B307" s="1" t="str">
        <f t="shared" si="11"/>
        <v>III. G</v>
      </c>
      <c r="C307" s="3" t="str">
        <f>"109141294"</f>
        <v>109141294</v>
      </c>
    </row>
    <row r="308" spans="1:3" x14ac:dyDescent="0.25">
      <c r="A308" s="2" t="str">
        <f>"Riznerová Viktória"</f>
        <v>Riznerová Viktória</v>
      </c>
      <c r="B308" s="1" t="str">
        <f t="shared" si="11"/>
        <v>III. G</v>
      </c>
      <c r="C308" s="3" t="str">
        <f>"503111194"</f>
        <v>503111194</v>
      </c>
    </row>
    <row r="309" spans="1:3" x14ac:dyDescent="0.25">
      <c r="A309" s="2" t="str">
        <f>"Sabolová Nina"</f>
        <v>Sabolová Nina</v>
      </c>
      <c r="B309" s="1" t="str">
        <f t="shared" si="11"/>
        <v>III. G</v>
      </c>
      <c r="C309" s="3" t="str">
        <f>"904191890"</f>
        <v>904191890</v>
      </c>
    </row>
    <row r="310" spans="1:3" x14ac:dyDescent="0.25">
      <c r="A310" s="2" t="str">
        <f>"Stašová Stella"</f>
        <v>Stašová Stella</v>
      </c>
      <c r="B310" s="1" t="str">
        <f t="shared" si="11"/>
        <v>III. G</v>
      </c>
      <c r="C310" s="3" t="str">
        <f>"408111691"</f>
        <v>408111691</v>
      </c>
    </row>
    <row r="311" spans="1:3" x14ac:dyDescent="0.25">
      <c r="A311" s="2" t="str">
        <f>"Ščurová Terézia"</f>
        <v>Ščurová Terézia</v>
      </c>
      <c r="B311" s="1" t="str">
        <f t="shared" si="11"/>
        <v>III. G</v>
      </c>
      <c r="C311" s="3" t="str">
        <f>"805171797"</f>
        <v>805171797</v>
      </c>
    </row>
    <row r="312" spans="1:3" x14ac:dyDescent="0.25">
      <c r="A312" s="2" t="str">
        <f>"Šurlák Michael"</f>
        <v>Šurlák Michael</v>
      </c>
      <c r="B312" s="1" t="str">
        <f t="shared" si="11"/>
        <v>III. G</v>
      </c>
      <c r="C312" s="3" t="str">
        <f>"204191895"</f>
        <v>204191895</v>
      </c>
    </row>
    <row r="313" spans="1:3" ht="15.75" thickBot="1" x14ac:dyDescent="0.3">
      <c r="A313" s="4" t="str">
        <f>"Varchol Ivo"</f>
        <v>Varchol Ivo</v>
      </c>
      <c r="B313" s="5" t="str">
        <f t="shared" si="11"/>
        <v>III. G</v>
      </c>
      <c r="C313" s="6" t="str">
        <f>"502101094"</f>
        <v>502101094</v>
      </c>
    </row>
    <row r="314" spans="1:3" ht="15.75" thickBot="1" x14ac:dyDescent="0.3"/>
    <row r="315" spans="1:3" ht="15.75" thickBot="1" x14ac:dyDescent="0.3">
      <c r="A315" s="10" t="str">
        <f>"Používateľ"</f>
        <v>Používateľ</v>
      </c>
      <c r="B315" s="11" t="str">
        <f>"Trieda"</f>
        <v>Trieda</v>
      </c>
      <c r="C315" s="12" t="str">
        <f>"Variabilný symbol"</f>
        <v>Variabilný symbol</v>
      </c>
    </row>
    <row r="316" spans="1:3" x14ac:dyDescent="0.25">
      <c r="A316" s="7" t="str">
        <f>"Andrejovský Rastislav"</f>
        <v>Andrejovský Rastislav</v>
      </c>
      <c r="B316" s="8" t="str">
        <f t="shared" ref="B316:B337" si="12">"IV. A"</f>
        <v>IV. A</v>
      </c>
      <c r="C316" s="9" t="str">
        <f>"607131596"</f>
        <v>607131596</v>
      </c>
    </row>
    <row r="317" spans="1:3" x14ac:dyDescent="0.25">
      <c r="A317" s="2" t="str">
        <f>"Birošová Monika"</f>
        <v>Birošová Monika</v>
      </c>
      <c r="B317" s="1" t="str">
        <f t="shared" si="12"/>
        <v>IV. A</v>
      </c>
      <c r="C317" s="3" t="str">
        <f>"506181391"</f>
        <v>506181391</v>
      </c>
    </row>
    <row r="318" spans="1:3" x14ac:dyDescent="0.25">
      <c r="A318" s="2" t="str">
        <f>"Čičvarová Tamara"</f>
        <v>Čičvarová Tamara</v>
      </c>
      <c r="B318" s="1" t="str">
        <f t="shared" si="12"/>
        <v>IV. A</v>
      </c>
      <c r="C318" s="3" t="str">
        <f>"208161094"</f>
        <v>208161094</v>
      </c>
    </row>
    <row r="319" spans="1:3" x14ac:dyDescent="0.25">
      <c r="A319" s="2" t="str">
        <f>"Daráková Bianka"</f>
        <v>Daráková Bianka</v>
      </c>
      <c r="B319" s="1" t="str">
        <f t="shared" si="12"/>
        <v>IV. A</v>
      </c>
      <c r="C319" s="3" t="str">
        <f>"403101493"</f>
        <v>403101493</v>
      </c>
    </row>
    <row r="320" spans="1:3" x14ac:dyDescent="0.25">
      <c r="A320" s="2" t="str">
        <f>"Geralský Lukáš"</f>
        <v>Geralský Lukáš</v>
      </c>
      <c r="B320" s="1" t="str">
        <f t="shared" si="12"/>
        <v>IV. A</v>
      </c>
      <c r="C320" s="3" t="str">
        <f>"504101092"</f>
        <v>504101092</v>
      </c>
    </row>
    <row r="321" spans="1:3" x14ac:dyDescent="0.25">
      <c r="A321" s="2" t="str">
        <f>"Hodabová Karin"</f>
        <v>Hodabová Karin</v>
      </c>
      <c r="B321" s="1" t="str">
        <f t="shared" si="12"/>
        <v>IV. A</v>
      </c>
      <c r="C321" s="3" t="str">
        <f>"903171399"</f>
        <v>903171399</v>
      </c>
    </row>
    <row r="322" spans="1:3" x14ac:dyDescent="0.25">
      <c r="A322" s="2" t="str">
        <f>"Ildža Nátan"</f>
        <v>Ildža Nátan</v>
      </c>
      <c r="B322" s="1" t="str">
        <f t="shared" si="12"/>
        <v>IV. A</v>
      </c>
      <c r="C322" s="3" t="str">
        <f>"701111392"</f>
        <v>701111392</v>
      </c>
    </row>
    <row r="323" spans="1:3" x14ac:dyDescent="0.25">
      <c r="A323" s="2" t="str">
        <f>"Jászay Dávid"</f>
        <v>Jászay Dávid</v>
      </c>
      <c r="B323" s="1" t="str">
        <f t="shared" si="12"/>
        <v>IV. A</v>
      </c>
      <c r="C323" s="3" t="str">
        <f>"905171899"</f>
        <v>905171899</v>
      </c>
    </row>
    <row r="324" spans="1:3" x14ac:dyDescent="0.25">
      <c r="A324" s="2" t="str">
        <f>"Juráková Patrícia"</f>
        <v>Juráková Patrícia</v>
      </c>
      <c r="B324" s="1" t="str">
        <f t="shared" si="12"/>
        <v>IV. A</v>
      </c>
      <c r="C324" s="3" t="str">
        <f>"309131099"</f>
        <v>309131099</v>
      </c>
    </row>
    <row r="325" spans="1:3" x14ac:dyDescent="0.25">
      <c r="A325" s="2" t="str">
        <f>"Jurišinová Daniela"</f>
        <v>Jurišinová Daniela</v>
      </c>
      <c r="B325" s="1" t="str">
        <f t="shared" si="12"/>
        <v>IV. A</v>
      </c>
      <c r="C325" s="3" t="str">
        <f>"409131898"</f>
        <v>409131898</v>
      </c>
    </row>
    <row r="326" spans="1:3" x14ac:dyDescent="0.25">
      <c r="A326" s="2" t="str">
        <f>"Katreničová Radka"</f>
        <v>Katreničová Radka</v>
      </c>
      <c r="B326" s="1" t="str">
        <f t="shared" si="12"/>
        <v>IV. A</v>
      </c>
      <c r="C326" s="3" t="str">
        <f>"804181996"</f>
        <v>804181996</v>
      </c>
    </row>
    <row r="327" spans="1:3" x14ac:dyDescent="0.25">
      <c r="A327" s="2" t="str">
        <f>"Kravčišinová Viktória"</f>
        <v>Kravčišinová Viktória</v>
      </c>
      <c r="B327" s="1" t="str">
        <f t="shared" si="12"/>
        <v>IV. A</v>
      </c>
      <c r="C327" s="3" t="str">
        <f>"805141399"</f>
        <v>805141399</v>
      </c>
    </row>
    <row r="328" spans="1:3" x14ac:dyDescent="0.25">
      <c r="A328" s="2" t="str">
        <f>"Majer Samuel"</f>
        <v>Majer Samuel</v>
      </c>
      <c r="B328" s="1" t="str">
        <f t="shared" si="12"/>
        <v>IV. A</v>
      </c>
      <c r="C328" s="3" t="str">
        <f>"704191491"</f>
        <v>704191491</v>
      </c>
    </row>
    <row r="329" spans="1:3" x14ac:dyDescent="0.25">
      <c r="A329" s="2" t="str">
        <f>"Mikulová Ema"</f>
        <v>Mikulová Ema</v>
      </c>
      <c r="B329" s="1" t="str">
        <f t="shared" si="12"/>
        <v>IV. A</v>
      </c>
      <c r="C329" s="3" t="str">
        <f>"603111596"</f>
        <v>603111596</v>
      </c>
    </row>
    <row r="330" spans="1:3" x14ac:dyDescent="0.25">
      <c r="A330" s="2" t="str">
        <f>"Nogová Viktória"</f>
        <v>Nogová Viktória</v>
      </c>
      <c r="B330" s="1" t="str">
        <f t="shared" si="12"/>
        <v>IV. A</v>
      </c>
      <c r="C330" s="3" t="str">
        <f>"402121899"</f>
        <v>402121899</v>
      </c>
    </row>
    <row r="331" spans="1:3" x14ac:dyDescent="0.25">
      <c r="A331" s="2" t="str">
        <f>"Paľuv Lukáš"</f>
        <v>Paľuv Lukáš</v>
      </c>
      <c r="B331" s="1" t="str">
        <f t="shared" si="12"/>
        <v>IV. A</v>
      </c>
      <c r="C331" s="3" t="str">
        <f>"807121299"</f>
        <v>807121299</v>
      </c>
    </row>
    <row r="332" spans="1:3" x14ac:dyDescent="0.25">
      <c r="A332" s="2" t="str">
        <f>"Purdeš Dávid"</f>
        <v>Purdeš Dávid</v>
      </c>
      <c r="B332" s="1" t="str">
        <f t="shared" si="12"/>
        <v>IV. A</v>
      </c>
      <c r="C332" s="3" t="str">
        <f>"304171992"</f>
        <v>304171992</v>
      </c>
    </row>
    <row r="333" spans="1:3" x14ac:dyDescent="0.25">
      <c r="A333" s="2" t="str">
        <f>"Simová Tamara"</f>
        <v>Simová Tamara</v>
      </c>
      <c r="B333" s="1" t="str">
        <f t="shared" si="12"/>
        <v>IV. A</v>
      </c>
      <c r="C333" s="3" t="str">
        <f>"804181193"</f>
        <v>804181193</v>
      </c>
    </row>
    <row r="334" spans="1:3" x14ac:dyDescent="0.25">
      <c r="A334" s="2" t="str">
        <f>"Slimáková Bianka"</f>
        <v>Slimáková Bianka</v>
      </c>
      <c r="B334" s="1" t="str">
        <f t="shared" si="12"/>
        <v>IV. A</v>
      </c>
      <c r="C334" s="3" t="str">
        <f>"200181193"</f>
        <v>200181193</v>
      </c>
    </row>
    <row r="335" spans="1:3" x14ac:dyDescent="0.25">
      <c r="A335" s="2" t="str">
        <f>"Sobeková Sára"</f>
        <v>Sobeková Sára</v>
      </c>
      <c r="B335" s="1" t="str">
        <f t="shared" si="12"/>
        <v>IV. A</v>
      </c>
      <c r="C335" s="3" t="str">
        <f>"206171098"</f>
        <v>206171098</v>
      </c>
    </row>
    <row r="336" spans="1:3" x14ac:dyDescent="0.25">
      <c r="A336" s="2" t="str">
        <f>"Šuťaková Tamara"</f>
        <v>Šuťaková Tamara</v>
      </c>
      <c r="B336" s="1" t="str">
        <f t="shared" si="12"/>
        <v>IV. A</v>
      </c>
      <c r="C336" s="3" t="str">
        <f>"701151699"</f>
        <v>701151699</v>
      </c>
    </row>
    <row r="337" spans="1:3" ht="15.75" thickBot="1" x14ac:dyDescent="0.3">
      <c r="A337" s="4" t="str">
        <f>"Tokarčíková Diana"</f>
        <v>Tokarčíková Diana</v>
      </c>
      <c r="B337" s="5" t="str">
        <f t="shared" si="12"/>
        <v>IV. A</v>
      </c>
      <c r="C337" s="6" t="str">
        <f>"403121595"</f>
        <v>403121595</v>
      </c>
    </row>
    <row r="338" spans="1:3" ht="15.75" thickBot="1" x14ac:dyDescent="0.3"/>
    <row r="339" spans="1:3" ht="15.75" thickBot="1" x14ac:dyDescent="0.3">
      <c r="A339" s="10" t="str">
        <f>"Používateľ"</f>
        <v>Používateľ</v>
      </c>
      <c r="B339" s="11" t="str">
        <f>"Trieda"</f>
        <v>Trieda</v>
      </c>
      <c r="C339" s="12" t="str">
        <f>"Variabilný symbol"</f>
        <v>Variabilný symbol</v>
      </c>
    </row>
    <row r="340" spans="1:3" x14ac:dyDescent="0.25">
      <c r="A340" s="7" t="str">
        <f>"Absolon Alex"</f>
        <v>Absolon Alex</v>
      </c>
      <c r="B340" s="8" t="str">
        <f t="shared" ref="B340:B366" si="13">"IV. B"</f>
        <v>IV. B</v>
      </c>
      <c r="C340" s="9" t="str">
        <f>"901141599"</f>
        <v>901141599</v>
      </c>
    </row>
    <row r="341" spans="1:3" x14ac:dyDescent="0.25">
      <c r="A341" s="2" t="str">
        <f>"Bereščáková Bibiána"</f>
        <v>Bereščáková Bibiána</v>
      </c>
      <c r="B341" s="1" t="str">
        <f t="shared" si="13"/>
        <v>IV. B</v>
      </c>
      <c r="C341" s="3" t="str">
        <f>"405141996"</f>
        <v>405141996</v>
      </c>
    </row>
    <row r="342" spans="1:3" x14ac:dyDescent="0.25">
      <c r="A342" s="2" t="str">
        <f>"Bobaliková Vanesa"</f>
        <v>Bobaliková Vanesa</v>
      </c>
      <c r="B342" s="1" t="str">
        <f t="shared" si="13"/>
        <v>IV. B</v>
      </c>
      <c r="C342" s="3" t="str">
        <f>"500141099"</f>
        <v>500141099</v>
      </c>
    </row>
    <row r="343" spans="1:3" x14ac:dyDescent="0.25">
      <c r="A343" s="2" t="str">
        <f>"Cubjaková Daniela"</f>
        <v>Cubjaková Daniela</v>
      </c>
      <c r="B343" s="1" t="str">
        <f t="shared" si="13"/>
        <v>IV. B</v>
      </c>
      <c r="C343" s="3" t="str">
        <f>"501121194"</f>
        <v>501121194</v>
      </c>
    </row>
    <row r="344" spans="1:3" x14ac:dyDescent="0.25">
      <c r="A344" s="2" t="str">
        <f>"Česla Maroš"</f>
        <v>Česla Maroš</v>
      </c>
      <c r="B344" s="1" t="str">
        <f t="shared" si="13"/>
        <v>IV. B</v>
      </c>
      <c r="C344" s="3" t="str">
        <f>"308151597"</f>
        <v>308151597</v>
      </c>
    </row>
    <row r="345" spans="1:3" x14ac:dyDescent="0.25">
      <c r="A345" s="2" t="str">
        <f>"Čobejová Nina"</f>
        <v>Čobejová Nina</v>
      </c>
      <c r="B345" s="1" t="str">
        <f t="shared" si="13"/>
        <v>IV. B</v>
      </c>
      <c r="C345" s="3" t="str">
        <f>"402131799"</f>
        <v>402131799</v>
      </c>
    </row>
    <row r="346" spans="1:3" x14ac:dyDescent="0.25">
      <c r="A346" s="2" t="str">
        <f>"Hlavinková Linda"</f>
        <v>Hlavinková Linda</v>
      </c>
      <c r="B346" s="1" t="str">
        <f t="shared" si="13"/>
        <v>IV. B</v>
      </c>
      <c r="C346" s="3" t="str">
        <f>"502101690"</f>
        <v>502101690</v>
      </c>
    </row>
    <row r="347" spans="1:3" x14ac:dyDescent="0.25">
      <c r="A347" s="2" t="str">
        <f>"Homová Nikola"</f>
        <v>Homová Nikola</v>
      </c>
      <c r="B347" s="1" t="str">
        <f t="shared" si="13"/>
        <v>IV. B</v>
      </c>
      <c r="C347" s="3" t="str">
        <f>"207171691"</f>
        <v>207171691</v>
      </c>
    </row>
    <row r="348" spans="1:3" x14ac:dyDescent="0.25">
      <c r="A348" s="2" t="str">
        <f>"Chomová Simona"</f>
        <v>Chomová Simona</v>
      </c>
      <c r="B348" s="1" t="str">
        <f t="shared" si="13"/>
        <v>IV. B</v>
      </c>
      <c r="C348" s="3" t="str">
        <f>"704181899"</f>
        <v>704181899</v>
      </c>
    </row>
    <row r="349" spans="1:3" x14ac:dyDescent="0.25">
      <c r="A349" s="2" t="str">
        <f>"Chovanec Samuel"</f>
        <v>Chovanec Samuel</v>
      </c>
      <c r="B349" s="1" t="str">
        <f t="shared" si="13"/>
        <v>IV. B</v>
      </c>
      <c r="C349" s="3" t="str">
        <f>"105181896"</f>
        <v>105181896</v>
      </c>
    </row>
    <row r="350" spans="1:3" x14ac:dyDescent="0.25">
      <c r="A350" s="2" t="str">
        <f>"Jackaninová Isabel Ludmila"</f>
        <v>Jackaninová Isabel Ludmila</v>
      </c>
      <c r="B350" s="1" t="str">
        <f t="shared" si="13"/>
        <v>IV. B</v>
      </c>
      <c r="C350" s="3" t="str">
        <f>"908141297"</f>
        <v>908141297</v>
      </c>
    </row>
    <row r="351" spans="1:3" x14ac:dyDescent="0.25">
      <c r="A351" s="2" t="str">
        <f>"Kimák Ján"</f>
        <v>Kimák Ján</v>
      </c>
      <c r="B351" s="1" t="str">
        <f t="shared" si="13"/>
        <v>IV. B</v>
      </c>
      <c r="C351" s="3" t="str">
        <f>"706121991"</f>
        <v>706121991</v>
      </c>
    </row>
    <row r="352" spans="1:3" x14ac:dyDescent="0.25">
      <c r="A352" s="2" t="str">
        <f>"Kotuľák Adam"</f>
        <v>Kotuľák Adam</v>
      </c>
      <c r="B352" s="1" t="str">
        <f t="shared" si="13"/>
        <v>IV. B</v>
      </c>
      <c r="C352" s="3" t="str">
        <f>"401131099"</f>
        <v>401131099</v>
      </c>
    </row>
    <row r="353" spans="1:3" x14ac:dyDescent="0.25">
      <c r="A353" s="2" t="str">
        <f>"Kuľka Alex"</f>
        <v>Kuľka Alex</v>
      </c>
      <c r="B353" s="1" t="str">
        <f t="shared" si="13"/>
        <v>IV. B</v>
      </c>
      <c r="C353" s="3" t="str">
        <f>"500161498"</f>
        <v>500161498</v>
      </c>
    </row>
    <row r="354" spans="1:3" x14ac:dyDescent="0.25">
      <c r="A354" s="2" t="str">
        <f>"Legnavská Natália"</f>
        <v>Legnavská Natália</v>
      </c>
      <c r="B354" s="1" t="str">
        <f t="shared" si="13"/>
        <v>IV. B</v>
      </c>
      <c r="C354" s="3" t="str">
        <f>"500131592"</f>
        <v>500131592</v>
      </c>
    </row>
    <row r="355" spans="1:3" x14ac:dyDescent="0.25">
      <c r="A355" s="2" t="str">
        <f>"Micenková Barbora"</f>
        <v>Micenková Barbora</v>
      </c>
      <c r="B355" s="1" t="str">
        <f t="shared" si="13"/>
        <v>IV. B</v>
      </c>
      <c r="C355" s="3" t="str">
        <f>"608111291"</f>
        <v>608111291</v>
      </c>
    </row>
    <row r="356" spans="1:3" x14ac:dyDescent="0.25">
      <c r="A356" s="2" t="str">
        <f>"Micheľová Bianka"</f>
        <v>Micheľová Bianka</v>
      </c>
      <c r="B356" s="1" t="str">
        <f t="shared" si="13"/>
        <v>IV. B</v>
      </c>
      <c r="C356" s="3" t="str">
        <f>"905111198"</f>
        <v>905111198</v>
      </c>
    </row>
    <row r="357" spans="1:3" x14ac:dyDescent="0.25">
      <c r="A357" s="2" t="str">
        <f>"Milá Paula"</f>
        <v>Milá Paula</v>
      </c>
      <c r="B357" s="1" t="str">
        <f t="shared" si="13"/>
        <v>IV. B</v>
      </c>
      <c r="C357" s="3" t="str">
        <f>"902151198"</f>
        <v>902151198</v>
      </c>
    </row>
    <row r="358" spans="1:3" x14ac:dyDescent="0.25">
      <c r="A358" s="2" t="str">
        <f>"Mokrišová Miriam"</f>
        <v>Mokrišová Miriam</v>
      </c>
      <c r="B358" s="1" t="str">
        <f t="shared" si="13"/>
        <v>IV. B</v>
      </c>
      <c r="C358" s="3" t="str">
        <f>"607181891"</f>
        <v>607181891</v>
      </c>
    </row>
    <row r="359" spans="1:3" x14ac:dyDescent="0.25">
      <c r="A359" s="2" t="str">
        <f>"Molnár Matúš"</f>
        <v>Molnár Matúš</v>
      </c>
      <c r="B359" s="1" t="str">
        <f t="shared" si="13"/>
        <v>IV. B</v>
      </c>
      <c r="C359" s="3" t="str">
        <f>"204101895"</f>
        <v>204101895</v>
      </c>
    </row>
    <row r="360" spans="1:3" x14ac:dyDescent="0.25">
      <c r="A360" s="2" t="str">
        <f>"Pribilinec Tomáš"</f>
        <v>Pribilinec Tomáš</v>
      </c>
      <c r="B360" s="1" t="str">
        <f t="shared" si="13"/>
        <v>IV. B</v>
      </c>
      <c r="C360" s="3" t="str">
        <f>"306101892"</f>
        <v>306101892</v>
      </c>
    </row>
    <row r="361" spans="1:3" x14ac:dyDescent="0.25">
      <c r="A361" s="2" t="str">
        <f>"Roman Lukáš"</f>
        <v>Roman Lukáš</v>
      </c>
      <c r="B361" s="1" t="str">
        <f t="shared" si="13"/>
        <v>IV. B</v>
      </c>
      <c r="C361" s="3" t="str">
        <f>"200141792"</f>
        <v>200141792</v>
      </c>
    </row>
    <row r="362" spans="1:3" x14ac:dyDescent="0.25">
      <c r="A362" s="2" t="str">
        <f>"Rychvalská Lívia"</f>
        <v>Rychvalská Lívia</v>
      </c>
      <c r="B362" s="1" t="str">
        <f t="shared" si="13"/>
        <v>IV. B</v>
      </c>
      <c r="C362" s="3" t="str">
        <f>"704161399"</f>
        <v>704161399</v>
      </c>
    </row>
    <row r="363" spans="1:3" x14ac:dyDescent="0.25">
      <c r="A363" s="2" t="str">
        <f>"Sisák Šimon"</f>
        <v>Sisák Šimon</v>
      </c>
      <c r="B363" s="1" t="str">
        <f t="shared" si="13"/>
        <v>IV. B</v>
      </c>
      <c r="C363" s="3" t="str">
        <f>"908141793"</f>
        <v>908141793</v>
      </c>
    </row>
    <row r="364" spans="1:3" x14ac:dyDescent="0.25">
      <c r="A364" s="2" t="str">
        <f>"Švecová Adela"</f>
        <v>Švecová Adela</v>
      </c>
      <c r="B364" s="1" t="str">
        <f t="shared" si="13"/>
        <v>IV. B</v>
      </c>
      <c r="C364" s="3" t="str">
        <f>"709131793"</f>
        <v>709131793</v>
      </c>
    </row>
    <row r="365" spans="1:3" x14ac:dyDescent="0.25">
      <c r="A365" s="2" t="str">
        <f>"Tomová Karolína"</f>
        <v>Tomová Karolína</v>
      </c>
      <c r="B365" s="1" t="str">
        <f t="shared" si="13"/>
        <v>IV. B</v>
      </c>
      <c r="C365" s="3" t="str">
        <f>"707121293"</f>
        <v>707121293</v>
      </c>
    </row>
    <row r="366" spans="1:3" ht="15.75" thickBot="1" x14ac:dyDescent="0.3">
      <c r="A366" s="4" t="str">
        <f>"Udič Tomáš"</f>
        <v>Udič Tomáš</v>
      </c>
      <c r="B366" s="5" t="str">
        <f t="shared" si="13"/>
        <v>IV. B</v>
      </c>
      <c r="C366" s="6" t="str">
        <f>"408141894"</f>
        <v>408141894</v>
      </c>
    </row>
    <row r="367" spans="1:3" ht="15.75" thickBot="1" x14ac:dyDescent="0.3"/>
    <row r="368" spans="1:3" ht="15.75" thickBot="1" x14ac:dyDescent="0.3">
      <c r="A368" s="10" t="str">
        <f>"Používateľ"</f>
        <v>Používateľ</v>
      </c>
      <c r="B368" s="11" t="str">
        <f>"Trieda"</f>
        <v>Trieda</v>
      </c>
      <c r="C368" s="12" t="str">
        <f>"Variabilný symbol"</f>
        <v>Variabilný symbol</v>
      </c>
    </row>
    <row r="369" spans="1:3" x14ac:dyDescent="0.25">
      <c r="A369" s="7" t="str">
        <f>"Cudráková Lívia"</f>
        <v>Cudráková Lívia</v>
      </c>
      <c r="B369" s="8" t="str">
        <f t="shared" ref="B369:B389" si="14">"IV. C"</f>
        <v>IV. C</v>
      </c>
      <c r="C369" s="9" t="str">
        <f>"201171494"</f>
        <v>201171494</v>
      </c>
    </row>
    <row r="370" spans="1:3" x14ac:dyDescent="0.25">
      <c r="A370" s="2" t="str">
        <f>"Exner Richard"</f>
        <v>Exner Richard</v>
      </c>
      <c r="B370" s="1" t="str">
        <f t="shared" si="14"/>
        <v>IV. C</v>
      </c>
      <c r="C370" s="3" t="str">
        <f>"502181793"</f>
        <v>502181793</v>
      </c>
    </row>
    <row r="371" spans="1:3" x14ac:dyDescent="0.25">
      <c r="A371" s="2" t="str">
        <f>"Ferko Matúš"</f>
        <v>Ferko Matúš</v>
      </c>
      <c r="B371" s="1" t="str">
        <f t="shared" si="14"/>
        <v>IV. C</v>
      </c>
      <c r="C371" s="3" t="str">
        <f>"904171490"</f>
        <v>904171490</v>
      </c>
    </row>
    <row r="372" spans="1:3" x14ac:dyDescent="0.25">
      <c r="A372" s="2" t="str">
        <f>"Herich Maximilián"</f>
        <v>Herich Maximilián</v>
      </c>
      <c r="B372" s="1" t="str">
        <f t="shared" si="14"/>
        <v>IV. C</v>
      </c>
      <c r="C372" s="3" t="str">
        <f>"305151895"</f>
        <v>305151895</v>
      </c>
    </row>
    <row r="373" spans="1:3" x14ac:dyDescent="0.25">
      <c r="A373" s="2" t="str">
        <f>"Hrivňáková Emma"</f>
        <v>Hrivňáková Emma</v>
      </c>
      <c r="B373" s="1" t="str">
        <f t="shared" si="14"/>
        <v>IV. C</v>
      </c>
      <c r="C373" s="3" t="str">
        <f>"304171194"</f>
        <v>304171194</v>
      </c>
    </row>
    <row r="374" spans="1:3" x14ac:dyDescent="0.25">
      <c r="A374" s="2" t="str">
        <f>"Jurčišínová Soňa"</f>
        <v>Jurčišínová Soňa</v>
      </c>
      <c r="B374" s="1" t="str">
        <f t="shared" si="14"/>
        <v>IV. C</v>
      </c>
      <c r="C374" s="3" t="str">
        <f>"809151590"</f>
        <v>809151590</v>
      </c>
    </row>
    <row r="375" spans="1:3" x14ac:dyDescent="0.25">
      <c r="A375" s="2" t="str">
        <f>"Kapcová Vanesa"</f>
        <v>Kapcová Vanesa</v>
      </c>
      <c r="B375" s="1" t="str">
        <f t="shared" si="14"/>
        <v>IV. C</v>
      </c>
      <c r="C375" s="3" t="str">
        <f>"203141095"</f>
        <v>203141095</v>
      </c>
    </row>
    <row r="376" spans="1:3" x14ac:dyDescent="0.25">
      <c r="A376" s="2" t="str">
        <f>"Kapsdorferová Dária"</f>
        <v>Kapsdorferová Dária</v>
      </c>
      <c r="B376" s="1" t="str">
        <f t="shared" si="14"/>
        <v>IV. C</v>
      </c>
      <c r="C376" s="3" t="str">
        <f>"606161598"</f>
        <v>606161598</v>
      </c>
    </row>
    <row r="377" spans="1:3" x14ac:dyDescent="0.25">
      <c r="A377" s="2" t="str">
        <f>"Košč Filip"</f>
        <v>Košč Filip</v>
      </c>
      <c r="B377" s="1" t="str">
        <f t="shared" si="14"/>
        <v>IV. C</v>
      </c>
      <c r="C377" s="3" t="str">
        <f>"107131395"</f>
        <v>107131395</v>
      </c>
    </row>
    <row r="378" spans="1:3" x14ac:dyDescent="0.25">
      <c r="A378" s="2" t="str">
        <f>"Kozubová Zuzana"</f>
        <v>Kozubová Zuzana</v>
      </c>
      <c r="B378" s="1" t="str">
        <f t="shared" si="14"/>
        <v>IV. C</v>
      </c>
      <c r="C378" s="3" t="str">
        <f>"601171698"</f>
        <v>601171698</v>
      </c>
    </row>
    <row r="379" spans="1:3" x14ac:dyDescent="0.25">
      <c r="A379" s="2" t="str">
        <f>"Kravčíková Jaroslava"</f>
        <v>Kravčíková Jaroslava</v>
      </c>
      <c r="B379" s="1" t="str">
        <f t="shared" si="14"/>
        <v>IV. C</v>
      </c>
      <c r="C379" s="3" t="str">
        <f>"203171790"</f>
        <v>203171790</v>
      </c>
    </row>
    <row r="380" spans="1:3" x14ac:dyDescent="0.25">
      <c r="A380" s="2" t="str">
        <f>"Krupová Ema"</f>
        <v>Krupová Ema</v>
      </c>
      <c r="B380" s="1" t="str">
        <f t="shared" si="14"/>
        <v>IV. C</v>
      </c>
      <c r="C380" s="3" t="str">
        <f>"108151495"</f>
        <v>108151495</v>
      </c>
    </row>
    <row r="381" spans="1:3" x14ac:dyDescent="0.25">
      <c r="A381" s="2" t="str">
        <f>"Kuchta Richard"</f>
        <v>Kuchta Richard</v>
      </c>
      <c r="B381" s="1" t="str">
        <f t="shared" si="14"/>
        <v>IV. C</v>
      </c>
      <c r="C381" s="3" t="str">
        <f>"207121998"</f>
        <v>207121998</v>
      </c>
    </row>
    <row r="382" spans="1:3" x14ac:dyDescent="0.25">
      <c r="A382" s="2" t="str">
        <f>"Micheľ Tobiás"</f>
        <v>Micheľ Tobiás</v>
      </c>
      <c r="B382" s="1" t="str">
        <f t="shared" si="14"/>
        <v>IV. C</v>
      </c>
      <c r="C382" s="3" t="str">
        <f>"905121393"</f>
        <v>905121393</v>
      </c>
    </row>
    <row r="383" spans="1:3" x14ac:dyDescent="0.25">
      <c r="A383" s="2" t="str">
        <f>"Minčáková Zuzana"</f>
        <v>Minčáková Zuzana</v>
      </c>
      <c r="B383" s="1" t="str">
        <f t="shared" si="14"/>
        <v>IV. C</v>
      </c>
      <c r="C383" s="3" t="str">
        <f>"405141695"</f>
        <v>405141695</v>
      </c>
    </row>
    <row r="384" spans="1:3" x14ac:dyDescent="0.25">
      <c r="A384" s="2" t="str">
        <f>"Pritoková Soňa"</f>
        <v>Pritoková Soňa</v>
      </c>
      <c r="B384" s="1" t="str">
        <f t="shared" si="14"/>
        <v>IV. C</v>
      </c>
      <c r="C384" s="3" t="str">
        <f>"104181293"</f>
        <v>104181293</v>
      </c>
    </row>
    <row r="385" spans="1:3" x14ac:dyDescent="0.25">
      <c r="A385" s="2" t="str">
        <f>"Rudavská Natália"</f>
        <v>Rudavská Natália</v>
      </c>
      <c r="B385" s="1" t="str">
        <f t="shared" si="14"/>
        <v>IV. C</v>
      </c>
      <c r="C385" s="3" t="str">
        <f>"807161297"</f>
        <v>807161297</v>
      </c>
    </row>
    <row r="386" spans="1:3" x14ac:dyDescent="0.25">
      <c r="A386" s="2" t="str">
        <f>"Savčáková Nina"</f>
        <v>Savčáková Nina</v>
      </c>
      <c r="B386" s="1" t="str">
        <f t="shared" si="14"/>
        <v>IV. C</v>
      </c>
      <c r="C386" s="3" t="str">
        <f>"500151295"</f>
        <v>500151295</v>
      </c>
    </row>
    <row r="387" spans="1:3" x14ac:dyDescent="0.25">
      <c r="A387" s="2" t="str">
        <f>"Šemicer Ján"</f>
        <v>Šemicer Ján</v>
      </c>
      <c r="B387" s="1" t="str">
        <f t="shared" si="14"/>
        <v>IV. C</v>
      </c>
      <c r="C387" s="3" t="str">
        <f>"506111692"</f>
        <v>506111692</v>
      </c>
    </row>
    <row r="388" spans="1:3" x14ac:dyDescent="0.25">
      <c r="A388" s="2" t="str">
        <f>"Zamborský Marek"</f>
        <v>Zamborský Marek</v>
      </c>
      <c r="B388" s="1" t="str">
        <f t="shared" si="14"/>
        <v>IV. C</v>
      </c>
      <c r="C388" s="3" t="str">
        <f>"201101898"</f>
        <v>201101898</v>
      </c>
    </row>
    <row r="389" spans="1:3" ht="15.75" thickBot="1" x14ac:dyDescent="0.3">
      <c r="A389" s="4" t="str">
        <f>"Ždiňaková Sabína"</f>
        <v>Ždiňaková Sabína</v>
      </c>
      <c r="B389" s="5" t="str">
        <f t="shared" si="14"/>
        <v>IV. C</v>
      </c>
      <c r="C389" s="6" t="str">
        <f>"603151595"</f>
        <v>603151595</v>
      </c>
    </row>
    <row r="390" spans="1:3" ht="15.75" thickBot="1" x14ac:dyDescent="0.3"/>
    <row r="391" spans="1:3" ht="15.75" thickBot="1" x14ac:dyDescent="0.3">
      <c r="A391" s="10" t="str">
        <f>"Používateľ"</f>
        <v>Používateľ</v>
      </c>
      <c r="B391" s="11" t="str">
        <f>"Trieda"</f>
        <v>Trieda</v>
      </c>
      <c r="C391" s="12" t="str">
        <f>"Variabilný symbol"</f>
        <v>Variabilný symbol</v>
      </c>
    </row>
    <row r="392" spans="1:3" x14ac:dyDescent="0.25">
      <c r="A392" s="7" t="str">
        <f>"Barančík Marián"</f>
        <v>Barančík Marián</v>
      </c>
      <c r="B392" s="8" t="str">
        <f t="shared" ref="B392:B411" si="15">"IV. G"</f>
        <v>IV. G</v>
      </c>
      <c r="C392" s="9" t="str">
        <f>"407111096"</f>
        <v>407111096</v>
      </c>
    </row>
    <row r="393" spans="1:3" x14ac:dyDescent="0.25">
      <c r="A393" s="2" t="str">
        <f>"Berezňanin Marko"</f>
        <v>Berezňanin Marko</v>
      </c>
      <c r="B393" s="1" t="str">
        <f t="shared" si="15"/>
        <v>IV. G</v>
      </c>
      <c r="C393" s="3" t="str">
        <f>"404101696"</f>
        <v>404101696</v>
      </c>
    </row>
    <row r="394" spans="1:3" x14ac:dyDescent="0.25">
      <c r="A394" s="2" t="str">
        <f>"Bobovčáková Sára"</f>
        <v>Bobovčáková Sára</v>
      </c>
      <c r="B394" s="1" t="str">
        <f t="shared" si="15"/>
        <v>IV. G</v>
      </c>
      <c r="C394" s="3" t="str">
        <f>"104101593"</f>
        <v>104101593</v>
      </c>
    </row>
    <row r="395" spans="1:3" x14ac:dyDescent="0.25">
      <c r="A395" s="2" t="str">
        <f>"Čech-Gut Dávid"</f>
        <v>Čech-Gut Dávid</v>
      </c>
      <c r="B395" s="1" t="str">
        <f t="shared" si="15"/>
        <v>IV. G</v>
      </c>
      <c r="C395" s="3" t="str">
        <f>"304191492"</f>
        <v>304191492</v>
      </c>
    </row>
    <row r="396" spans="1:3" x14ac:dyDescent="0.25">
      <c r="A396" s="2" t="str">
        <f>"Hanobiková Ema"</f>
        <v>Hanobiková Ema</v>
      </c>
      <c r="B396" s="1" t="str">
        <f t="shared" si="15"/>
        <v>IV. G</v>
      </c>
      <c r="C396" s="3" t="str">
        <f>"801141793"</f>
        <v>801141793</v>
      </c>
    </row>
    <row r="397" spans="1:3" x14ac:dyDescent="0.25">
      <c r="A397" s="2" t="str">
        <f>"Hlaď Róbert"</f>
        <v>Hlaď Róbert</v>
      </c>
      <c r="B397" s="1" t="str">
        <f t="shared" si="15"/>
        <v>IV. G</v>
      </c>
      <c r="C397" s="3" t="str">
        <f>"308101892"</f>
        <v>308101892</v>
      </c>
    </row>
    <row r="398" spans="1:3" x14ac:dyDescent="0.25">
      <c r="A398" s="2" t="str">
        <f>"Hnidenková Kristína"</f>
        <v>Hnidenková Kristína</v>
      </c>
      <c r="B398" s="1" t="str">
        <f t="shared" si="15"/>
        <v>IV. G</v>
      </c>
      <c r="C398" s="3" t="str">
        <f>"901161999"</f>
        <v>901161999</v>
      </c>
    </row>
    <row r="399" spans="1:3" x14ac:dyDescent="0.25">
      <c r="A399" s="2" t="str">
        <f>"Hudák Leo"</f>
        <v>Hudák Leo</v>
      </c>
      <c r="B399" s="1" t="str">
        <f t="shared" si="15"/>
        <v>IV. G</v>
      </c>
      <c r="C399" s="3" t="str">
        <f>"503191092"</f>
        <v>503191092</v>
      </c>
    </row>
    <row r="400" spans="1:3" x14ac:dyDescent="0.25">
      <c r="A400" s="2" t="str">
        <f>"Klebanová Kristiána Sarah"</f>
        <v>Klebanová Kristiána Sarah</v>
      </c>
      <c r="B400" s="1" t="str">
        <f t="shared" si="15"/>
        <v>IV. G</v>
      </c>
      <c r="C400" s="3" t="str">
        <f>"502101197"</f>
        <v>502101197</v>
      </c>
    </row>
    <row r="401" spans="1:3" x14ac:dyDescent="0.25">
      <c r="A401" s="2" t="str">
        <f>"Kravčíková Vanessa"</f>
        <v>Kravčíková Vanessa</v>
      </c>
      <c r="B401" s="1" t="str">
        <f t="shared" si="15"/>
        <v>IV. G</v>
      </c>
      <c r="C401" s="3" t="str">
        <f>"608181299"</f>
        <v>608181299</v>
      </c>
    </row>
    <row r="402" spans="1:3" x14ac:dyDescent="0.25">
      <c r="A402" s="2" t="str">
        <f>"Micheľová Alexandra"</f>
        <v>Micheľová Alexandra</v>
      </c>
      <c r="B402" s="1" t="str">
        <f t="shared" si="15"/>
        <v>IV. G</v>
      </c>
      <c r="C402" s="3" t="str">
        <f>"304181992"</f>
        <v>304181992</v>
      </c>
    </row>
    <row r="403" spans="1:3" x14ac:dyDescent="0.25">
      <c r="A403" s="2" t="str">
        <f>"Molčanová Hana"</f>
        <v>Molčanová Hana</v>
      </c>
      <c r="B403" s="1" t="str">
        <f t="shared" si="15"/>
        <v>IV. G</v>
      </c>
      <c r="C403" s="3" t="str">
        <f>"305191995"</f>
        <v>305191995</v>
      </c>
    </row>
    <row r="404" spans="1:3" x14ac:dyDescent="0.25">
      <c r="A404" s="2" t="str">
        <f>"Olejník Timotej"</f>
        <v>Olejník Timotej</v>
      </c>
      <c r="B404" s="1" t="str">
        <f t="shared" si="15"/>
        <v>IV. G</v>
      </c>
      <c r="C404" s="3" t="str">
        <f>"406181694"</f>
        <v>406181694</v>
      </c>
    </row>
    <row r="405" spans="1:3" x14ac:dyDescent="0.25">
      <c r="A405" s="2" t="str">
        <f>"Potičná Lívia"</f>
        <v>Potičná Lívia</v>
      </c>
      <c r="B405" s="1" t="str">
        <f t="shared" si="15"/>
        <v>IV. G</v>
      </c>
      <c r="C405" s="3" t="str">
        <f>"202171995"</f>
        <v>202171995</v>
      </c>
    </row>
    <row r="406" spans="1:3" x14ac:dyDescent="0.25">
      <c r="A406" s="2" t="str">
        <f>"Sidorjáková Soňa"</f>
        <v>Sidorjáková Soňa</v>
      </c>
      <c r="B406" s="1" t="str">
        <f t="shared" si="15"/>
        <v>IV. G</v>
      </c>
      <c r="C406" s="3" t="str">
        <f>"609161294"</f>
        <v>609161294</v>
      </c>
    </row>
    <row r="407" spans="1:3" x14ac:dyDescent="0.25">
      <c r="A407" s="2" t="str">
        <f>"Soroková Anna Ema"</f>
        <v>Soroková Anna Ema</v>
      </c>
      <c r="B407" s="1" t="str">
        <f t="shared" si="15"/>
        <v>IV. G</v>
      </c>
      <c r="C407" s="3" t="str">
        <f>"702111692"</f>
        <v>702111692</v>
      </c>
    </row>
    <row r="408" spans="1:3" x14ac:dyDescent="0.25">
      <c r="A408" s="2" t="str">
        <f>"Straková Adela Mária"</f>
        <v>Straková Adela Mária</v>
      </c>
      <c r="B408" s="1" t="str">
        <f t="shared" si="15"/>
        <v>IV. G</v>
      </c>
      <c r="C408" s="3" t="str">
        <f>"905101497"</f>
        <v>905101497</v>
      </c>
    </row>
    <row r="409" spans="1:3" x14ac:dyDescent="0.25">
      <c r="A409" s="2" t="str">
        <f>"Szalay Letícia"</f>
        <v>Szalay Letícia</v>
      </c>
      <c r="B409" s="1" t="str">
        <f t="shared" si="15"/>
        <v>IV. G</v>
      </c>
      <c r="C409" s="3" t="str">
        <f>"405181691"</f>
        <v>405181691</v>
      </c>
    </row>
    <row r="410" spans="1:3" x14ac:dyDescent="0.25">
      <c r="A410" s="2" t="str">
        <f>"Vasilišin Martin"</f>
        <v>Vasilišin Martin</v>
      </c>
      <c r="B410" s="1" t="str">
        <f t="shared" si="15"/>
        <v>IV. G</v>
      </c>
      <c r="C410" s="3" t="str">
        <f>"901171395"</f>
        <v>901171395</v>
      </c>
    </row>
    <row r="411" spans="1:3" ht="15.75" thickBot="1" x14ac:dyDescent="0.3">
      <c r="A411" s="4" t="str">
        <f>"Vateha Matúš"</f>
        <v>Vateha Matúš</v>
      </c>
      <c r="B411" s="5" t="str">
        <f t="shared" si="15"/>
        <v>IV. G</v>
      </c>
      <c r="C411" s="6" t="str">
        <f>"100141193"</f>
        <v>100141193</v>
      </c>
    </row>
    <row r="412" spans="1:3" ht="15.75" thickBot="1" x14ac:dyDescent="0.3"/>
    <row r="413" spans="1:3" ht="15.75" thickBot="1" x14ac:dyDescent="0.3">
      <c r="A413" s="10" t="str">
        <f>"Používateľ"</f>
        <v>Používateľ</v>
      </c>
      <c r="B413" s="11" t="str">
        <f>"Trieda"</f>
        <v>Trieda</v>
      </c>
      <c r="C413" s="12" t="str">
        <f>"Variabilný symbol"</f>
        <v>Variabilný symbol</v>
      </c>
    </row>
    <row r="414" spans="1:3" x14ac:dyDescent="0.25">
      <c r="A414" s="7" t="str">
        <f>"Bezaniuk Mário"</f>
        <v>Bezaniuk Mário</v>
      </c>
      <c r="B414" s="8" t="str">
        <f t="shared" ref="B414:B429" si="16">"V. G"</f>
        <v>V. G</v>
      </c>
      <c r="C414" s="9" t="str">
        <f>"701101692"</f>
        <v>701101692</v>
      </c>
    </row>
    <row r="415" spans="1:3" x14ac:dyDescent="0.25">
      <c r="A415" s="2" t="str">
        <f>"Bujda Gregor"</f>
        <v>Bujda Gregor</v>
      </c>
      <c r="B415" s="1" t="str">
        <f t="shared" si="16"/>
        <v>V. G</v>
      </c>
      <c r="C415" s="3" t="str">
        <f>"905121696"</f>
        <v>905121696</v>
      </c>
    </row>
    <row r="416" spans="1:3" x14ac:dyDescent="0.25">
      <c r="A416" s="2" t="str">
        <f>"Draganovská Tereza"</f>
        <v>Draganovská Tereza</v>
      </c>
      <c r="B416" s="1" t="str">
        <f t="shared" si="16"/>
        <v>V. G</v>
      </c>
      <c r="C416" s="3" t="str">
        <f>"607111299"</f>
        <v>607111299</v>
      </c>
    </row>
    <row r="417" spans="1:3" x14ac:dyDescent="0.25">
      <c r="A417" s="2" t="str">
        <f>"Grivna Branislav"</f>
        <v>Grivna Branislav</v>
      </c>
      <c r="B417" s="1" t="str">
        <f t="shared" si="16"/>
        <v>V. G</v>
      </c>
      <c r="C417" s="3" t="str">
        <f>"909181699"</f>
        <v>909181699</v>
      </c>
    </row>
    <row r="418" spans="1:3" x14ac:dyDescent="0.25">
      <c r="A418" s="2" t="str">
        <f>"Harčarík Richard"</f>
        <v>Harčarík Richard</v>
      </c>
      <c r="B418" s="1" t="str">
        <f t="shared" si="16"/>
        <v>V. G</v>
      </c>
      <c r="C418" s="3" t="str">
        <f>"902141392"</f>
        <v>902141392</v>
      </c>
    </row>
    <row r="419" spans="1:3" x14ac:dyDescent="0.25">
      <c r="A419" s="2" t="str">
        <f>"Kapsdorferová Sofia"</f>
        <v>Kapsdorferová Sofia</v>
      </c>
      <c r="B419" s="1" t="str">
        <f t="shared" si="16"/>
        <v>V. G</v>
      </c>
      <c r="C419" s="3" t="str">
        <f>"709141394"</f>
        <v>709141394</v>
      </c>
    </row>
    <row r="420" spans="1:3" x14ac:dyDescent="0.25">
      <c r="A420" s="2" t="str">
        <f>"Kurimská Simona"</f>
        <v>Kurimská Simona</v>
      </c>
      <c r="B420" s="1" t="str">
        <f t="shared" si="16"/>
        <v>V. G</v>
      </c>
      <c r="C420" s="3" t="str">
        <f>"406161398"</f>
        <v>406161398</v>
      </c>
    </row>
    <row r="421" spans="1:3" x14ac:dyDescent="0.25">
      <c r="A421" s="2" t="str">
        <f>"Kvarteková Alexandra"</f>
        <v>Kvarteková Alexandra</v>
      </c>
      <c r="B421" s="1" t="str">
        <f t="shared" si="16"/>
        <v>V. G</v>
      </c>
      <c r="C421" s="3" t="str">
        <f>"402181096"</f>
        <v>402181096</v>
      </c>
    </row>
    <row r="422" spans="1:3" x14ac:dyDescent="0.25">
      <c r="A422" s="2" t="str">
        <f>"Ondošová Markéta"</f>
        <v>Ondošová Markéta</v>
      </c>
      <c r="B422" s="1" t="str">
        <f t="shared" si="16"/>
        <v>V. G</v>
      </c>
      <c r="C422" s="3" t="str">
        <f>"509121898"</f>
        <v>509121898</v>
      </c>
    </row>
    <row r="423" spans="1:3" x14ac:dyDescent="0.25">
      <c r="A423" s="2" t="str">
        <f>"Popík Dárius"</f>
        <v>Popík Dárius</v>
      </c>
      <c r="B423" s="1" t="str">
        <f t="shared" si="16"/>
        <v>V. G</v>
      </c>
      <c r="C423" s="3" t="str">
        <f>"806191798"</f>
        <v>806191798</v>
      </c>
    </row>
    <row r="424" spans="1:3" x14ac:dyDescent="0.25">
      <c r="A424" s="2" t="str">
        <f>"Prokopčáková Petra"</f>
        <v>Prokopčáková Petra</v>
      </c>
      <c r="B424" s="1" t="str">
        <f t="shared" si="16"/>
        <v>V. G</v>
      </c>
      <c r="C424" s="3" t="str">
        <f>"708151096"</f>
        <v>708151096</v>
      </c>
    </row>
    <row r="425" spans="1:3" x14ac:dyDescent="0.25">
      <c r="A425" s="2" t="str">
        <f>"Rajničová Tamara"</f>
        <v>Rajničová Tamara</v>
      </c>
      <c r="B425" s="1" t="str">
        <f t="shared" si="16"/>
        <v>V. G</v>
      </c>
      <c r="C425" s="3" t="str">
        <f>"401191795"</f>
        <v>401191795</v>
      </c>
    </row>
    <row r="426" spans="1:3" x14ac:dyDescent="0.25">
      <c r="A426" s="2" t="str">
        <f>"Šoltésová Radka"</f>
        <v>Šoltésová Radka</v>
      </c>
      <c r="B426" s="1" t="str">
        <f t="shared" si="16"/>
        <v>V. G</v>
      </c>
      <c r="C426" s="3" t="str">
        <f>"806111196"</f>
        <v>806111196</v>
      </c>
    </row>
    <row r="427" spans="1:3" x14ac:dyDescent="0.25">
      <c r="A427" s="2" t="str">
        <f>"Tomko Oliver"</f>
        <v>Tomko Oliver</v>
      </c>
      <c r="B427" s="1" t="str">
        <f t="shared" si="16"/>
        <v>V. G</v>
      </c>
      <c r="C427" s="3" t="str">
        <f>"409151894"</f>
        <v>409151894</v>
      </c>
    </row>
    <row r="428" spans="1:3" x14ac:dyDescent="0.25">
      <c r="A428" s="2" t="str">
        <f>"Žatkovičová Michaela"</f>
        <v>Žatkovičová Michaela</v>
      </c>
      <c r="B428" s="1" t="str">
        <f t="shared" si="16"/>
        <v>V. G</v>
      </c>
      <c r="C428" s="3" t="str">
        <f>"403101197"</f>
        <v>403101197</v>
      </c>
    </row>
    <row r="429" spans="1:3" ht="15.75" thickBot="1" x14ac:dyDescent="0.3">
      <c r="A429" s="4" t="str">
        <f>"Žofčin Dominik"</f>
        <v>Žofčin Dominik</v>
      </c>
      <c r="B429" s="5" t="str">
        <f t="shared" si="16"/>
        <v>V. G</v>
      </c>
      <c r="C429" s="6" t="str">
        <f>"109171192"</f>
        <v>109171192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Variabilný symbol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Jedáleň</dc:creator>
  <cp:lastModifiedBy>ŽIvčáková</cp:lastModifiedBy>
  <dcterms:created xsi:type="dcterms:W3CDTF">2023-09-11T09:53:30Z</dcterms:created>
  <dcterms:modified xsi:type="dcterms:W3CDTF">2023-09-11T11:09:35Z</dcterms:modified>
</cp:coreProperties>
</file>